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2"/>
  </bookViews>
  <sheets>
    <sheet name="Fordelingsnøkkel prinsipp" sheetId="1" r:id="rId1"/>
    <sheet name="Fordelingsnøkkel brøk" sheetId="2" r:id="rId2"/>
    <sheet name="Fordeling i kroner 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URDAL</author>
  </authors>
  <commentList>
    <comment ref="F28" authorId="0">
      <text>
        <r>
          <rPr>
            <b/>
            <sz val="8"/>
            <rFont val="Tahoma"/>
            <family val="0"/>
          </rPr>
          <t>URDAL:</t>
        </r>
        <r>
          <rPr>
            <sz val="8"/>
            <rFont val="Tahoma"/>
            <family val="0"/>
          </rPr>
          <t xml:space="preserve">
J/2 betyr 50% av det som "normalt skulle betales for vann/avløp ifht. brøken
</t>
        </r>
      </text>
    </comment>
  </commentList>
</comments>
</file>

<file path=xl/comments3.xml><?xml version="1.0" encoding="utf-8"?>
<comments xmlns="http://schemas.openxmlformats.org/spreadsheetml/2006/main">
  <authors>
    <author>URDAL</author>
  </authors>
  <commentList>
    <comment ref="U16" authorId="0">
      <text>
        <r>
          <rPr>
            <b/>
            <sz val="8"/>
            <rFont val="Tahoma"/>
            <family val="0"/>
          </rPr>
          <t>URDAL:</t>
        </r>
        <r>
          <rPr>
            <sz val="8"/>
            <rFont val="Tahoma"/>
            <family val="0"/>
          </rPr>
          <t xml:space="preserve">
Jens: 776000. Er Netto finans lagt til eller trukket fra?</t>
        </r>
      </text>
    </comment>
  </commentList>
</comments>
</file>

<file path=xl/sharedStrings.xml><?xml version="1.0" encoding="utf-8"?>
<sst xmlns="http://schemas.openxmlformats.org/spreadsheetml/2006/main" count="815" uniqueCount="155">
  <si>
    <t>Adr.</t>
  </si>
  <si>
    <t>Seksj.</t>
  </si>
  <si>
    <t>Type</t>
  </si>
  <si>
    <t>Navn</t>
  </si>
  <si>
    <t>Vann,avløp</t>
  </si>
  <si>
    <t>Renovasjon</t>
  </si>
  <si>
    <t>Vaktmester</t>
  </si>
  <si>
    <t>Snørydding</t>
  </si>
  <si>
    <t>Kabel TV</t>
  </si>
  <si>
    <t>Elektrisitet</t>
  </si>
  <si>
    <t>Renhold</t>
  </si>
  <si>
    <t>Rep/vedlikeh.</t>
  </si>
  <si>
    <t>Heis</t>
  </si>
  <si>
    <t>Brannvern</t>
  </si>
  <si>
    <t>Forsikring</t>
  </si>
  <si>
    <t>Regnskap</t>
  </si>
  <si>
    <t>Brøk</t>
  </si>
  <si>
    <t>KS3</t>
  </si>
  <si>
    <t>Backe</t>
  </si>
  <si>
    <t>HG6</t>
  </si>
  <si>
    <t>HG8</t>
  </si>
  <si>
    <t>T19</t>
  </si>
  <si>
    <t>Etternavn</t>
  </si>
  <si>
    <t>Fornavn</t>
  </si>
  <si>
    <t>Leif Edgar</t>
  </si>
  <si>
    <t>Kinley</t>
  </si>
  <si>
    <t>Sylvia L.</t>
  </si>
  <si>
    <t>B</t>
  </si>
  <si>
    <t>Aasen</t>
  </si>
  <si>
    <t>Per</t>
  </si>
  <si>
    <t>Watterdal</t>
  </si>
  <si>
    <t>Terje M</t>
  </si>
  <si>
    <t>Bale</t>
  </si>
  <si>
    <t>Schweder</t>
  </si>
  <si>
    <t>Karl F.</t>
  </si>
  <si>
    <t>Melsom</t>
  </si>
  <si>
    <t>Torhild</t>
  </si>
  <si>
    <t>Kristensen</t>
  </si>
  <si>
    <t>Berit</t>
  </si>
  <si>
    <t>Hagen</t>
  </si>
  <si>
    <t>Rigmor H.</t>
  </si>
  <si>
    <t>Lindman</t>
  </si>
  <si>
    <t>Solbjørg</t>
  </si>
  <si>
    <t>Fritzøe</t>
  </si>
  <si>
    <t>Elisabeth</t>
  </si>
  <si>
    <t>Misje</t>
  </si>
  <si>
    <t>Øistein</t>
  </si>
  <si>
    <t>Kjeilen</t>
  </si>
  <si>
    <t>Einar</t>
  </si>
  <si>
    <t>Urdal</t>
  </si>
  <si>
    <t>Knut</t>
  </si>
  <si>
    <t>Brurberg</t>
  </si>
  <si>
    <t>Yngve</t>
  </si>
  <si>
    <t>Kjøs</t>
  </si>
  <si>
    <t>Lasse</t>
  </si>
  <si>
    <t>Tvede</t>
  </si>
  <si>
    <t>Petter</t>
  </si>
  <si>
    <t>Gauterød</t>
  </si>
  <si>
    <t>Eiendom</t>
  </si>
  <si>
    <t>Blom-Pettersen</t>
  </si>
  <si>
    <t>Alexander</t>
  </si>
  <si>
    <t>Bygårder</t>
  </si>
  <si>
    <t>Tønsberg</t>
  </si>
  <si>
    <t>Hetland</t>
  </si>
  <si>
    <t>Ole K.</t>
  </si>
  <si>
    <t>Nygård Iversen</t>
  </si>
  <si>
    <t>Hanne-M.</t>
  </si>
  <si>
    <t>N</t>
  </si>
  <si>
    <t>Crame T.</t>
  </si>
  <si>
    <t>Kjellerlokale</t>
  </si>
  <si>
    <t>Alexx Magic</t>
  </si>
  <si>
    <t>Italian Design</t>
  </si>
  <si>
    <t>Kjeller under</t>
  </si>
  <si>
    <t>Wellman</t>
  </si>
  <si>
    <t>Bystyresal</t>
  </si>
  <si>
    <t>Tinnies</t>
  </si>
  <si>
    <t>Nordahl/Nicol.</t>
  </si>
  <si>
    <t>Aker</t>
  </si>
  <si>
    <t>Steinar H.</t>
  </si>
  <si>
    <t>Kvinnedr/Jordmora</t>
  </si>
  <si>
    <t>??</t>
  </si>
  <si>
    <t>F</t>
  </si>
  <si>
    <t>Fellesareal</t>
  </si>
  <si>
    <t>J</t>
  </si>
  <si>
    <t>J/2</t>
  </si>
  <si>
    <t>Sum Boligdel</t>
  </si>
  <si>
    <t>Sum Næringsdeldel</t>
  </si>
  <si>
    <t>Sum</t>
  </si>
  <si>
    <t>Lager,kjeller</t>
  </si>
  <si>
    <t>Brøk:</t>
  </si>
  <si>
    <t>Prosent:</t>
  </si>
  <si>
    <t>Kjeller u.sksj.33</t>
  </si>
  <si>
    <t>Andel
%</t>
  </si>
  <si>
    <t>Budsjetterte utgifter i denne periode:</t>
  </si>
  <si>
    <t>Vann / avløp</t>
  </si>
  <si>
    <t>Reperasjon / Vedlikehold</t>
  </si>
  <si>
    <t>Brannvernanlegg</t>
  </si>
  <si>
    <t>Regnskap/revisjon</t>
  </si>
  <si>
    <t>Heisanlegg</t>
  </si>
  <si>
    <t>Lønn/feriepenger</t>
  </si>
  <si>
    <t>Styrehonorarer</t>
  </si>
  <si>
    <t>Arbeidsgiveravgift</t>
  </si>
  <si>
    <t>Lys, varme</t>
  </si>
  <si>
    <t>Matteleie</t>
  </si>
  <si>
    <t>Kjøp innventar/utstyr</t>
  </si>
  <si>
    <t>Rep/vedlikehold bygninger</t>
  </si>
  <si>
    <t>Rep/vedlikehold port</t>
  </si>
  <si>
    <t>Vedlikehold uteanlegg</t>
  </si>
  <si>
    <t>Elektriske anlegg</t>
  </si>
  <si>
    <t>Regnskapshonorar</t>
  </si>
  <si>
    <t>Revisjon</t>
  </si>
  <si>
    <t>Konsulenthonorar</t>
  </si>
  <si>
    <t>Kontorkostnader</t>
  </si>
  <si>
    <t>Diverse kostnader</t>
  </si>
  <si>
    <t>Netto finans</t>
  </si>
  <si>
    <t>Sum utgifter</t>
  </si>
  <si>
    <t>Snr.</t>
  </si>
  <si>
    <t>Gauterød Eiendom</t>
  </si>
  <si>
    <t>Tønsberg Bygårder</t>
  </si>
  <si>
    <t>Crame (Tinnies)</t>
  </si>
  <si>
    <t>Crame ( lager,kjeller)</t>
  </si>
  <si>
    <t>Alexx Magic (kjellerlokale)</t>
  </si>
  <si>
    <t>Italian Design (kjeller under)</t>
  </si>
  <si>
    <t>Crame  (Wellman)</t>
  </si>
  <si>
    <t>Crame (Bystyresal)</t>
  </si>
  <si>
    <t>Kjeller u.sksj.33 (felles)</t>
  </si>
  <si>
    <t>Kroner</t>
  </si>
  <si>
    <t>Vaktm.</t>
  </si>
  <si>
    <t>Beløp å fordele:</t>
  </si>
  <si>
    <t>Alle</t>
  </si>
  <si>
    <t>Vann / 
avløp</t>
  </si>
  <si>
    <t>Reno-
vasjon</t>
  </si>
  <si>
    <t>Snø-
rydding</t>
  </si>
  <si>
    <t>Kabel-
 TV</t>
  </si>
  <si>
    <t>Elektri-
sitet</t>
  </si>
  <si>
    <t>Rep. og
vedlikeh</t>
  </si>
  <si>
    <t>Heis-
anlegg</t>
  </si>
  <si>
    <t>Brann-
vern</t>
  </si>
  <si>
    <t>Forsikr.</t>
  </si>
  <si>
    <t>Regnsk.
revisjon</t>
  </si>
  <si>
    <t>Totalt antall deler</t>
  </si>
  <si>
    <t>Diff pr.mnd</t>
  </si>
  <si>
    <t>"Totalbrøk"</t>
  </si>
  <si>
    <t>Seksj.nr.</t>
  </si>
  <si>
    <t>Beregnet årlig betal.</t>
  </si>
  <si>
    <t>Beregnet mndl.betal.</t>
  </si>
  <si>
    <t>Nåværende årlig betaling</t>
  </si>
  <si>
    <t>27a</t>
  </si>
  <si>
    <t>27b</t>
  </si>
  <si>
    <t>29a</t>
  </si>
  <si>
    <t>29b</t>
  </si>
  <si>
    <t>Utgiftene er fordelt etter brøk på boligseksjonene, mens det for næringsseksjonene</t>
  </si>
  <si>
    <t xml:space="preserve"> er en blanding av brøkfordeling og nytteverdi.</t>
  </si>
  <si>
    <t>Spesifisering av postene 
i kolonne 1:</t>
  </si>
  <si>
    <t>Poster til
 fordeling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</si>
</sst>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textRotation="67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 textRotation="67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ySplit="1575" topLeftCell="A10" activePane="bottomLeft" state="split"/>
      <selection pane="topLeft" activeCell="B39" sqref="B39"/>
      <selection pane="bottomLeft" activeCell="G28" sqref="G28"/>
    </sheetView>
  </sheetViews>
  <sheetFormatPr defaultColWidth="11.421875" defaultRowHeight="12.75"/>
  <cols>
    <col min="1" max="1" width="5.00390625" style="0" customWidth="1"/>
    <col min="2" max="2" width="4.7109375" style="2" customWidth="1"/>
    <col min="3" max="3" width="4.00390625" style="2" customWidth="1"/>
    <col min="4" max="4" width="14.00390625" style="0" customWidth="1"/>
    <col min="5" max="5" width="12.00390625" style="0" customWidth="1"/>
    <col min="6" max="6" width="6.28125" style="0" customWidth="1"/>
    <col min="7" max="7" width="6.7109375" style="0" customWidth="1"/>
    <col min="8" max="8" width="7.57421875" style="0" customWidth="1"/>
    <col min="9" max="9" width="6.8515625" style="0" customWidth="1"/>
    <col min="10" max="10" width="6.57421875" style="0" bestFit="1" customWidth="1"/>
    <col min="11" max="11" width="7.140625" style="0" bestFit="1" customWidth="1"/>
    <col min="12" max="12" width="6.28125" style="0" bestFit="1" customWidth="1"/>
    <col min="13" max="13" width="8.00390625" style="0" bestFit="1" customWidth="1"/>
    <col min="14" max="14" width="5.140625" style="0" bestFit="1" customWidth="1"/>
    <col min="15" max="17" width="6.8515625" style="0" bestFit="1" customWidth="1"/>
    <col min="18" max="18" width="7.57421875" style="2" customWidth="1"/>
    <col min="19" max="19" width="7.140625" style="2" customWidth="1"/>
  </cols>
  <sheetData>
    <row r="1" spans="1:19" ht="69" customHeight="1">
      <c r="A1" s="3" t="s">
        <v>0</v>
      </c>
      <c r="B1" s="1" t="s">
        <v>1</v>
      </c>
      <c r="C1" s="1" t="s">
        <v>2</v>
      </c>
      <c r="D1" s="3" t="s">
        <v>22</v>
      </c>
      <c r="E1" s="3" t="s">
        <v>23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1" t="s">
        <v>92</v>
      </c>
      <c r="S1" s="2" t="s">
        <v>16</v>
      </c>
    </row>
    <row r="2" spans="1:19" ht="12.75">
      <c r="A2" t="s">
        <v>17</v>
      </c>
      <c r="B2" s="2">
        <v>1</v>
      </c>
      <c r="C2" s="2" t="s">
        <v>27</v>
      </c>
      <c r="D2" t="s">
        <v>18</v>
      </c>
      <c r="E2" t="s">
        <v>24</v>
      </c>
      <c r="F2" s="2" t="s">
        <v>83</v>
      </c>
      <c r="G2" s="2" t="s">
        <v>83</v>
      </c>
      <c r="H2" s="2" t="s">
        <v>83</v>
      </c>
      <c r="I2" s="2" t="s">
        <v>83</v>
      </c>
      <c r="J2" s="2" t="s">
        <v>83</v>
      </c>
      <c r="K2" s="2" t="s">
        <v>83</v>
      </c>
      <c r="L2" s="2" t="s">
        <v>83</v>
      </c>
      <c r="M2" s="2" t="s">
        <v>83</v>
      </c>
      <c r="N2" s="2" t="s">
        <v>83</v>
      </c>
      <c r="O2" s="2" t="s">
        <v>83</v>
      </c>
      <c r="P2" s="2" t="s">
        <v>83</v>
      </c>
      <c r="Q2" s="2" t="s">
        <v>83</v>
      </c>
      <c r="R2" s="7">
        <f>+S2*100/3844</f>
        <v>1.8210197710718001</v>
      </c>
      <c r="S2" s="2">
        <v>70</v>
      </c>
    </row>
    <row r="3" spans="1:19" ht="12.75">
      <c r="A3" t="s">
        <v>17</v>
      </c>
      <c r="B3" s="2">
        <v>2</v>
      </c>
      <c r="C3" s="2" t="s">
        <v>27</v>
      </c>
      <c r="D3" t="s">
        <v>25</v>
      </c>
      <c r="E3" t="s">
        <v>26</v>
      </c>
      <c r="F3" s="2" t="s">
        <v>83</v>
      </c>
      <c r="G3" s="2" t="s">
        <v>83</v>
      </c>
      <c r="H3" s="2" t="s">
        <v>83</v>
      </c>
      <c r="I3" s="2" t="s">
        <v>83</v>
      </c>
      <c r="J3" s="2" t="s">
        <v>83</v>
      </c>
      <c r="K3" s="2" t="s">
        <v>83</v>
      </c>
      <c r="L3" s="2" t="s">
        <v>83</v>
      </c>
      <c r="M3" s="2" t="s">
        <v>83</v>
      </c>
      <c r="N3" s="2" t="s">
        <v>83</v>
      </c>
      <c r="O3" s="2" t="s">
        <v>83</v>
      </c>
      <c r="P3" s="2" t="s">
        <v>83</v>
      </c>
      <c r="Q3" s="2" t="s">
        <v>83</v>
      </c>
      <c r="R3" s="7">
        <f>+S3*100/3844</f>
        <v>2.1071800208116547</v>
      </c>
      <c r="S3" s="2">
        <v>81</v>
      </c>
    </row>
    <row r="4" spans="1:19" ht="12.75">
      <c r="A4" t="s">
        <v>17</v>
      </c>
      <c r="B4" s="2">
        <v>3</v>
      </c>
      <c r="C4" s="2" t="s">
        <v>27</v>
      </c>
      <c r="D4" t="s">
        <v>28</v>
      </c>
      <c r="E4" t="s">
        <v>29</v>
      </c>
      <c r="F4" s="2" t="s">
        <v>83</v>
      </c>
      <c r="G4" s="2" t="s">
        <v>83</v>
      </c>
      <c r="H4" s="2" t="s">
        <v>83</v>
      </c>
      <c r="I4" s="2" t="s">
        <v>83</v>
      </c>
      <c r="J4" s="2" t="s">
        <v>83</v>
      </c>
      <c r="K4" s="2" t="s">
        <v>83</v>
      </c>
      <c r="L4" s="2" t="s">
        <v>83</v>
      </c>
      <c r="M4" s="2" t="s">
        <v>83</v>
      </c>
      <c r="N4" s="2" t="s">
        <v>83</v>
      </c>
      <c r="O4" s="2" t="s">
        <v>83</v>
      </c>
      <c r="P4" s="2" t="s">
        <v>83</v>
      </c>
      <c r="Q4" s="2" t="s">
        <v>83</v>
      </c>
      <c r="R4" s="7">
        <f aca="true" t="shared" si="0" ref="R4:R37">+S4*100/3844</f>
        <v>2.8876170655567117</v>
      </c>
      <c r="S4" s="2">
        <v>111</v>
      </c>
    </row>
    <row r="5" spans="1:19" ht="12.75">
      <c r="A5" t="s">
        <v>19</v>
      </c>
      <c r="B5" s="2">
        <v>4</v>
      </c>
      <c r="C5" s="2" t="s">
        <v>27</v>
      </c>
      <c r="D5" t="s">
        <v>30</v>
      </c>
      <c r="E5" t="s">
        <v>31</v>
      </c>
      <c r="F5" s="2" t="s">
        <v>83</v>
      </c>
      <c r="G5" s="2" t="s">
        <v>83</v>
      </c>
      <c r="H5" s="2" t="s">
        <v>83</v>
      </c>
      <c r="I5" s="2" t="s">
        <v>83</v>
      </c>
      <c r="J5" s="2" t="s">
        <v>83</v>
      </c>
      <c r="K5" s="2" t="s">
        <v>83</v>
      </c>
      <c r="L5" s="2" t="s">
        <v>83</v>
      </c>
      <c r="M5" s="2" t="s">
        <v>83</v>
      </c>
      <c r="N5" s="2" t="s">
        <v>83</v>
      </c>
      <c r="O5" s="2" t="s">
        <v>83</v>
      </c>
      <c r="P5" s="2" t="s">
        <v>83</v>
      </c>
      <c r="Q5" s="2" t="s">
        <v>83</v>
      </c>
      <c r="R5" s="7">
        <f t="shared" si="0"/>
        <v>2.497398543184183</v>
      </c>
      <c r="S5" s="2">
        <v>96</v>
      </c>
    </row>
    <row r="6" spans="1:19" ht="12.75">
      <c r="A6" t="s">
        <v>19</v>
      </c>
      <c r="B6" s="2">
        <v>5</v>
      </c>
      <c r="C6" s="2" t="s">
        <v>27</v>
      </c>
      <c r="D6" t="s">
        <v>32</v>
      </c>
      <c r="E6" t="s">
        <v>31</v>
      </c>
      <c r="F6" s="2" t="s">
        <v>83</v>
      </c>
      <c r="G6" s="2" t="s">
        <v>83</v>
      </c>
      <c r="H6" s="2" t="s">
        <v>83</v>
      </c>
      <c r="I6" s="2" t="s">
        <v>83</v>
      </c>
      <c r="J6" s="2" t="s">
        <v>83</v>
      </c>
      <c r="K6" s="2" t="s">
        <v>83</v>
      </c>
      <c r="L6" s="2" t="s">
        <v>83</v>
      </c>
      <c r="M6" s="2" t="s">
        <v>83</v>
      </c>
      <c r="N6" s="2" t="s">
        <v>83</v>
      </c>
      <c r="O6" s="2" t="s">
        <v>83</v>
      </c>
      <c r="P6" s="2" t="s">
        <v>83</v>
      </c>
      <c r="Q6" s="2" t="s">
        <v>83</v>
      </c>
      <c r="R6" s="7">
        <f t="shared" si="0"/>
        <v>1.1966701352757545</v>
      </c>
      <c r="S6" s="2">
        <v>46</v>
      </c>
    </row>
    <row r="7" spans="1:19" ht="12.75">
      <c r="A7" t="s">
        <v>19</v>
      </c>
      <c r="B7" s="2">
        <v>6</v>
      </c>
      <c r="C7" s="2" t="s">
        <v>27</v>
      </c>
      <c r="D7" t="s">
        <v>33</v>
      </c>
      <c r="E7" t="s">
        <v>34</v>
      </c>
      <c r="F7" s="2" t="s">
        <v>83</v>
      </c>
      <c r="G7" s="2" t="s">
        <v>83</v>
      </c>
      <c r="H7" s="2" t="s">
        <v>83</v>
      </c>
      <c r="I7" s="2" t="s">
        <v>83</v>
      </c>
      <c r="J7" s="2" t="s">
        <v>83</v>
      </c>
      <c r="K7" s="2" t="s">
        <v>83</v>
      </c>
      <c r="L7" s="2" t="s">
        <v>83</v>
      </c>
      <c r="M7" s="2" t="s">
        <v>83</v>
      </c>
      <c r="N7" s="2" t="s">
        <v>83</v>
      </c>
      <c r="O7" s="2" t="s">
        <v>83</v>
      </c>
      <c r="P7" s="2" t="s">
        <v>83</v>
      </c>
      <c r="Q7" s="2" t="s">
        <v>83</v>
      </c>
      <c r="R7" s="7">
        <f t="shared" si="0"/>
        <v>1.586888657648283</v>
      </c>
      <c r="S7" s="2">
        <v>61</v>
      </c>
    </row>
    <row r="8" spans="1:19" ht="12.75">
      <c r="A8" t="s">
        <v>19</v>
      </c>
      <c r="B8" s="2">
        <v>7</v>
      </c>
      <c r="C8" s="2" t="s">
        <v>27</v>
      </c>
      <c r="D8" t="s">
        <v>35</v>
      </c>
      <c r="E8" t="s">
        <v>36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7">
        <f t="shared" si="0"/>
        <v>1.3267429760665972</v>
      </c>
      <c r="S8" s="2">
        <v>51</v>
      </c>
    </row>
    <row r="9" spans="1:19" ht="12.75">
      <c r="A9" t="s">
        <v>19</v>
      </c>
      <c r="B9" s="2">
        <v>8</v>
      </c>
      <c r="C9" s="2" t="s">
        <v>27</v>
      </c>
      <c r="D9" t="s">
        <v>37</v>
      </c>
      <c r="E9" t="s">
        <v>38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7">
        <f t="shared" si="0"/>
        <v>1.7950052029136316</v>
      </c>
      <c r="S9" s="2">
        <v>69</v>
      </c>
    </row>
    <row r="10" spans="1:19" ht="12.75">
      <c r="A10" t="s">
        <v>19</v>
      </c>
      <c r="B10" s="2">
        <v>9</v>
      </c>
      <c r="C10" s="2" t="s">
        <v>27</v>
      </c>
      <c r="D10" t="s">
        <v>39</v>
      </c>
      <c r="E10" t="s">
        <v>40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7">
        <f t="shared" si="0"/>
        <v>1.352757544224766</v>
      </c>
      <c r="S10" s="2">
        <v>52</v>
      </c>
    </row>
    <row r="11" spans="1:19" ht="12.75">
      <c r="A11" t="s">
        <v>19</v>
      </c>
      <c r="B11" s="2">
        <v>10</v>
      </c>
      <c r="C11" s="2" t="s">
        <v>27</v>
      </c>
      <c r="D11" t="s">
        <v>41</v>
      </c>
      <c r="E11" t="s">
        <v>42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83</v>
      </c>
      <c r="P11" s="2" t="s">
        <v>83</v>
      </c>
      <c r="Q11" s="2" t="s">
        <v>83</v>
      </c>
      <c r="R11" s="7">
        <f t="shared" si="0"/>
        <v>1.9771071800208118</v>
      </c>
      <c r="S11" s="2">
        <v>76</v>
      </c>
    </row>
    <row r="12" spans="1:19" ht="12.75">
      <c r="A12" t="s">
        <v>19</v>
      </c>
      <c r="B12" s="2">
        <v>11</v>
      </c>
      <c r="C12" s="2" t="s">
        <v>27</v>
      </c>
      <c r="D12" t="s">
        <v>43</v>
      </c>
      <c r="E12" t="s">
        <v>44</v>
      </c>
      <c r="F12" s="2" t="s">
        <v>83</v>
      </c>
      <c r="G12" s="2" t="s">
        <v>83</v>
      </c>
      <c r="H12" s="2" t="s">
        <v>83</v>
      </c>
      <c r="I12" s="2" t="s">
        <v>83</v>
      </c>
      <c r="J12" s="2" t="s">
        <v>83</v>
      </c>
      <c r="K12" s="2" t="s">
        <v>83</v>
      </c>
      <c r="L12" s="2" t="s">
        <v>83</v>
      </c>
      <c r="M12" s="2" t="s">
        <v>83</v>
      </c>
      <c r="N12" s="2" t="s">
        <v>83</v>
      </c>
      <c r="O12" s="2" t="s">
        <v>83</v>
      </c>
      <c r="P12" s="2" t="s">
        <v>83</v>
      </c>
      <c r="Q12" s="2" t="s">
        <v>83</v>
      </c>
      <c r="R12" s="7">
        <f t="shared" si="0"/>
        <v>1.3267429760665972</v>
      </c>
      <c r="S12" s="2">
        <v>51</v>
      </c>
    </row>
    <row r="13" spans="1:19" ht="12.75">
      <c r="A13" t="s">
        <v>19</v>
      </c>
      <c r="B13" s="2">
        <v>12</v>
      </c>
      <c r="C13" s="2" t="s">
        <v>27</v>
      </c>
      <c r="D13" t="s">
        <v>45</v>
      </c>
      <c r="E13" t="s">
        <v>46</v>
      </c>
      <c r="F13" s="2" t="s">
        <v>83</v>
      </c>
      <c r="G13" s="2" t="s">
        <v>83</v>
      </c>
      <c r="H13" s="2" t="s">
        <v>83</v>
      </c>
      <c r="I13" s="2" t="s">
        <v>83</v>
      </c>
      <c r="J13" s="2" t="s">
        <v>83</v>
      </c>
      <c r="K13" s="2" t="s">
        <v>83</v>
      </c>
      <c r="L13" s="2" t="s">
        <v>83</v>
      </c>
      <c r="M13" s="2" t="s">
        <v>83</v>
      </c>
      <c r="N13" s="2" t="s">
        <v>83</v>
      </c>
      <c r="O13" s="2" t="s">
        <v>83</v>
      </c>
      <c r="P13" s="2" t="s">
        <v>83</v>
      </c>
      <c r="Q13" s="2" t="s">
        <v>83</v>
      </c>
      <c r="R13" s="7">
        <f t="shared" si="0"/>
        <v>1.7950052029136316</v>
      </c>
      <c r="S13" s="2">
        <v>69</v>
      </c>
    </row>
    <row r="14" spans="1:19" ht="12.75">
      <c r="A14" t="s">
        <v>19</v>
      </c>
      <c r="B14" s="2">
        <v>13</v>
      </c>
      <c r="C14" s="2" t="s">
        <v>27</v>
      </c>
      <c r="D14" t="s">
        <v>47</v>
      </c>
      <c r="E14" t="s">
        <v>48</v>
      </c>
      <c r="F14" s="2" t="s">
        <v>83</v>
      </c>
      <c r="G14" s="2" t="s">
        <v>83</v>
      </c>
      <c r="H14" s="2" t="s">
        <v>83</v>
      </c>
      <c r="I14" s="2" t="s">
        <v>83</v>
      </c>
      <c r="J14" s="2" t="s">
        <v>83</v>
      </c>
      <c r="K14" s="2" t="s">
        <v>83</v>
      </c>
      <c r="L14" s="2" t="s">
        <v>83</v>
      </c>
      <c r="M14" s="2" t="s">
        <v>83</v>
      </c>
      <c r="N14" s="2" t="s">
        <v>83</v>
      </c>
      <c r="O14" s="2" t="s">
        <v>83</v>
      </c>
      <c r="P14" s="2" t="s">
        <v>83</v>
      </c>
      <c r="Q14" s="2" t="s">
        <v>83</v>
      </c>
      <c r="R14" s="7">
        <f t="shared" si="0"/>
        <v>1.352757544224766</v>
      </c>
      <c r="S14" s="2">
        <v>52</v>
      </c>
    </row>
    <row r="15" spans="1:19" ht="12.75">
      <c r="A15" t="s">
        <v>20</v>
      </c>
      <c r="B15" s="2">
        <v>14</v>
      </c>
      <c r="C15" s="2" t="s">
        <v>27</v>
      </c>
      <c r="D15" t="s">
        <v>47</v>
      </c>
      <c r="E15" t="s">
        <v>48</v>
      </c>
      <c r="F15" s="2" t="s">
        <v>83</v>
      </c>
      <c r="G15" s="2" t="s">
        <v>83</v>
      </c>
      <c r="H15" s="2" t="s">
        <v>83</v>
      </c>
      <c r="I15" s="2" t="s">
        <v>83</v>
      </c>
      <c r="J15" s="2" t="s">
        <v>83</v>
      </c>
      <c r="K15" s="2" t="s">
        <v>83</v>
      </c>
      <c r="L15" s="2" t="s">
        <v>83</v>
      </c>
      <c r="M15" s="2" t="s">
        <v>83</v>
      </c>
      <c r="N15" s="2" t="s">
        <v>83</v>
      </c>
      <c r="O15" s="2" t="s">
        <v>83</v>
      </c>
      <c r="P15" s="2" t="s">
        <v>83</v>
      </c>
      <c r="Q15" s="2" t="s">
        <v>83</v>
      </c>
      <c r="R15" s="7">
        <f t="shared" si="0"/>
        <v>2.0031217481789803</v>
      </c>
      <c r="S15" s="2">
        <v>77</v>
      </c>
    </row>
    <row r="16" spans="1:19" ht="12.75">
      <c r="A16" t="s">
        <v>20</v>
      </c>
      <c r="B16" s="2">
        <v>15</v>
      </c>
      <c r="C16" s="2" t="s">
        <v>27</v>
      </c>
      <c r="D16" t="s">
        <v>49</v>
      </c>
      <c r="E16" t="s">
        <v>50</v>
      </c>
      <c r="F16" s="2" t="s">
        <v>83</v>
      </c>
      <c r="G16" s="2" t="s">
        <v>83</v>
      </c>
      <c r="H16" s="2" t="s">
        <v>83</v>
      </c>
      <c r="I16" s="2" t="s">
        <v>83</v>
      </c>
      <c r="J16" s="2" t="s">
        <v>83</v>
      </c>
      <c r="K16" s="2" t="s">
        <v>83</v>
      </c>
      <c r="L16" s="2" t="s">
        <v>83</v>
      </c>
      <c r="M16" s="2" t="s">
        <v>83</v>
      </c>
      <c r="N16" s="2" t="s">
        <v>83</v>
      </c>
      <c r="O16" s="2" t="s">
        <v>83</v>
      </c>
      <c r="P16" s="2" t="s">
        <v>83</v>
      </c>
      <c r="Q16" s="2" t="s">
        <v>83</v>
      </c>
      <c r="R16" s="7">
        <f t="shared" si="0"/>
        <v>2.5494276795005204</v>
      </c>
      <c r="S16" s="2">
        <v>98</v>
      </c>
    </row>
    <row r="17" spans="1:19" ht="12.75">
      <c r="A17" t="s">
        <v>20</v>
      </c>
      <c r="B17" s="2">
        <v>16</v>
      </c>
      <c r="C17" s="2" t="s">
        <v>27</v>
      </c>
      <c r="D17" t="s">
        <v>51</v>
      </c>
      <c r="E17" t="s">
        <v>52</v>
      </c>
      <c r="F17" s="2" t="s">
        <v>83</v>
      </c>
      <c r="G17" s="2" t="s">
        <v>83</v>
      </c>
      <c r="H17" s="2" t="s">
        <v>83</v>
      </c>
      <c r="I17" s="2" t="s">
        <v>83</v>
      </c>
      <c r="J17" s="2" t="s">
        <v>83</v>
      </c>
      <c r="K17" s="2" t="s">
        <v>83</v>
      </c>
      <c r="L17" s="2" t="s">
        <v>83</v>
      </c>
      <c r="M17" s="2" t="s">
        <v>83</v>
      </c>
      <c r="N17" s="2" t="s">
        <v>83</v>
      </c>
      <c r="O17" s="2" t="s">
        <v>83</v>
      </c>
      <c r="P17" s="2" t="s">
        <v>83</v>
      </c>
      <c r="Q17" s="2" t="s">
        <v>83</v>
      </c>
      <c r="R17" s="7">
        <f t="shared" si="0"/>
        <v>2.1071800208116547</v>
      </c>
      <c r="S17" s="2">
        <v>81</v>
      </c>
    </row>
    <row r="18" spans="1:19" ht="12.75">
      <c r="A18" t="s">
        <v>20</v>
      </c>
      <c r="B18" s="2">
        <v>17</v>
      </c>
      <c r="C18" s="2" t="s">
        <v>27</v>
      </c>
      <c r="D18" t="s">
        <v>51</v>
      </c>
      <c r="E18" t="s">
        <v>48</v>
      </c>
      <c r="F18" s="2" t="s">
        <v>83</v>
      </c>
      <c r="G18" s="2" t="s">
        <v>83</v>
      </c>
      <c r="H18" s="2" t="s">
        <v>83</v>
      </c>
      <c r="I18" s="2" t="s">
        <v>83</v>
      </c>
      <c r="J18" s="2" t="s">
        <v>83</v>
      </c>
      <c r="K18" s="2" t="s">
        <v>83</v>
      </c>
      <c r="L18" s="2" t="s">
        <v>83</v>
      </c>
      <c r="M18" s="2" t="s">
        <v>83</v>
      </c>
      <c r="N18" s="2" t="s">
        <v>83</v>
      </c>
      <c r="O18" s="2" t="s">
        <v>83</v>
      </c>
      <c r="P18" s="2" t="s">
        <v>83</v>
      </c>
      <c r="Q18" s="2" t="s">
        <v>83</v>
      </c>
      <c r="R18" s="7">
        <f t="shared" si="0"/>
        <v>2.393340270551509</v>
      </c>
      <c r="S18" s="2">
        <v>92</v>
      </c>
    </row>
    <row r="19" spans="1:19" ht="12.75">
      <c r="A19" t="s">
        <v>20</v>
      </c>
      <c r="B19" s="2">
        <v>18</v>
      </c>
      <c r="C19" s="2" t="s">
        <v>27</v>
      </c>
      <c r="D19" t="s">
        <v>53</v>
      </c>
      <c r="E19" t="s">
        <v>54</v>
      </c>
      <c r="F19" s="2" t="s">
        <v>83</v>
      </c>
      <c r="G19" s="2" t="s">
        <v>83</v>
      </c>
      <c r="H19" s="2" t="s">
        <v>83</v>
      </c>
      <c r="I19" s="2" t="s">
        <v>83</v>
      </c>
      <c r="J19" s="2" t="s">
        <v>83</v>
      </c>
      <c r="K19" s="2" t="s">
        <v>83</v>
      </c>
      <c r="L19" s="2" t="s">
        <v>83</v>
      </c>
      <c r="M19" s="2" t="s">
        <v>83</v>
      </c>
      <c r="N19" s="2" t="s">
        <v>83</v>
      </c>
      <c r="O19" s="2" t="s">
        <v>83</v>
      </c>
      <c r="P19" s="2" t="s">
        <v>83</v>
      </c>
      <c r="Q19" s="2" t="s">
        <v>83</v>
      </c>
      <c r="R19" s="7">
        <f t="shared" si="0"/>
        <v>2.2112382934443287</v>
      </c>
      <c r="S19" s="2">
        <v>85</v>
      </c>
    </row>
    <row r="20" spans="1:19" ht="12.75">
      <c r="A20" t="s">
        <v>21</v>
      </c>
      <c r="B20" s="2">
        <v>19</v>
      </c>
      <c r="C20" s="2" t="s">
        <v>27</v>
      </c>
      <c r="D20" t="s">
        <v>55</v>
      </c>
      <c r="E20" t="s">
        <v>56</v>
      </c>
      <c r="F20" s="2" t="s">
        <v>83</v>
      </c>
      <c r="G20" s="2" t="s">
        <v>83</v>
      </c>
      <c r="H20" s="2" t="s">
        <v>83</v>
      </c>
      <c r="I20" s="2" t="s">
        <v>83</v>
      </c>
      <c r="J20" s="2" t="s">
        <v>83</v>
      </c>
      <c r="K20" s="2" t="s">
        <v>83</v>
      </c>
      <c r="L20" s="2" t="s">
        <v>83</v>
      </c>
      <c r="M20" s="2" t="s">
        <v>83</v>
      </c>
      <c r="N20" s="2" t="s">
        <v>83</v>
      </c>
      <c r="O20" s="2" t="s">
        <v>83</v>
      </c>
      <c r="P20" s="2" t="s">
        <v>83</v>
      </c>
      <c r="Q20" s="2" t="s">
        <v>83</v>
      </c>
      <c r="R20" s="7">
        <f t="shared" si="0"/>
        <v>2.6014568158168574</v>
      </c>
      <c r="S20" s="2">
        <v>100</v>
      </c>
    </row>
    <row r="21" spans="1:19" ht="12.75">
      <c r="A21" t="s">
        <v>21</v>
      </c>
      <c r="B21" s="2">
        <v>20</v>
      </c>
      <c r="C21" s="2" t="s">
        <v>27</v>
      </c>
      <c r="D21" t="s">
        <v>58</v>
      </c>
      <c r="E21" t="s">
        <v>57</v>
      </c>
      <c r="F21" s="2" t="s">
        <v>83</v>
      </c>
      <c r="G21" s="2" t="s">
        <v>83</v>
      </c>
      <c r="H21" s="2" t="s">
        <v>83</v>
      </c>
      <c r="I21" s="2" t="s">
        <v>83</v>
      </c>
      <c r="J21" s="2" t="s">
        <v>83</v>
      </c>
      <c r="K21" s="2" t="s">
        <v>83</v>
      </c>
      <c r="L21" s="2" t="s">
        <v>83</v>
      </c>
      <c r="M21" s="2" t="s">
        <v>83</v>
      </c>
      <c r="N21" s="2" t="s">
        <v>67</v>
      </c>
      <c r="O21" s="2" t="s">
        <v>83</v>
      </c>
      <c r="P21" s="2" t="s">
        <v>83</v>
      </c>
      <c r="Q21" s="2" t="s">
        <v>83</v>
      </c>
      <c r="R21" s="7">
        <f t="shared" si="0"/>
        <v>1.1186264308012488</v>
      </c>
      <c r="S21" s="6">
        <v>43</v>
      </c>
    </row>
    <row r="22" spans="1:19" ht="12.75">
      <c r="A22" t="s">
        <v>17</v>
      </c>
      <c r="B22" s="2">
        <v>21</v>
      </c>
      <c r="C22" s="2" t="s">
        <v>27</v>
      </c>
      <c r="D22" t="s">
        <v>58</v>
      </c>
      <c r="E22" t="s">
        <v>57</v>
      </c>
      <c r="F22" s="2" t="s">
        <v>83</v>
      </c>
      <c r="G22" s="2" t="s">
        <v>83</v>
      </c>
      <c r="H22" s="2" t="s">
        <v>83</v>
      </c>
      <c r="I22" s="2" t="s">
        <v>83</v>
      </c>
      <c r="J22" s="2" t="s">
        <v>83</v>
      </c>
      <c r="K22" s="2" t="s">
        <v>83</v>
      </c>
      <c r="L22" s="2" t="s">
        <v>83</v>
      </c>
      <c r="M22" s="2" t="s">
        <v>83</v>
      </c>
      <c r="N22" s="2" t="s">
        <v>67</v>
      </c>
      <c r="O22" s="2" t="s">
        <v>83</v>
      </c>
      <c r="P22" s="2" t="s">
        <v>83</v>
      </c>
      <c r="Q22" s="2" t="s">
        <v>83</v>
      </c>
      <c r="R22" s="7">
        <f t="shared" si="0"/>
        <v>1.6909469302809574</v>
      </c>
      <c r="S22" s="6">
        <v>65</v>
      </c>
    </row>
    <row r="23" spans="1:19" ht="12.75">
      <c r="A23" t="s">
        <v>17</v>
      </c>
      <c r="B23" s="2">
        <v>22</v>
      </c>
      <c r="C23" s="2" t="s">
        <v>27</v>
      </c>
      <c r="D23" t="s">
        <v>59</v>
      </c>
      <c r="E23" t="s">
        <v>60</v>
      </c>
      <c r="F23" s="2" t="s">
        <v>83</v>
      </c>
      <c r="G23" s="2" t="s">
        <v>83</v>
      </c>
      <c r="H23" s="2" t="s">
        <v>83</v>
      </c>
      <c r="I23" s="2" t="s">
        <v>83</v>
      </c>
      <c r="J23" s="2" t="s">
        <v>83</v>
      </c>
      <c r="K23" s="2" t="s">
        <v>83</v>
      </c>
      <c r="L23" s="2" t="s">
        <v>83</v>
      </c>
      <c r="M23" s="2" t="s">
        <v>83</v>
      </c>
      <c r="N23" s="2" t="s">
        <v>83</v>
      </c>
      <c r="O23" s="2" t="s">
        <v>83</v>
      </c>
      <c r="P23" s="2" t="s">
        <v>83</v>
      </c>
      <c r="Q23" s="2" t="s">
        <v>83</v>
      </c>
      <c r="R23" s="7">
        <f t="shared" si="0"/>
        <v>2.393340270551509</v>
      </c>
      <c r="S23" s="6">
        <v>92</v>
      </c>
    </row>
    <row r="24" spans="1:19" ht="12.75">
      <c r="A24" t="s">
        <v>17</v>
      </c>
      <c r="B24" s="2">
        <v>23</v>
      </c>
      <c r="C24" s="2" t="s">
        <v>27</v>
      </c>
      <c r="D24" t="s">
        <v>61</v>
      </c>
      <c r="E24" t="s">
        <v>62</v>
      </c>
      <c r="F24" s="2" t="s">
        <v>83</v>
      </c>
      <c r="G24" s="2" t="s">
        <v>83</v>
      </c>
      <c r="H24" s="2" t="s">
        <v>83</v>
      </c>
      <c r="I24" s="2" t="s">
        <v>83</v>
      </c>
      <c r="J24" s="2" t="s">
        <v>83</v>
      </c>
      <c r="K24" s="2" t="s">
        <v>83</v>
      </c>
      <c r="L24" s="2" t="s">
        <v>83</v>
      </c>
      <c r="M24" s="2" t="s">
        <v>83</v>
      </c>
      <c r="N24" s="2" t="s">
        <v>83</v>
      </c>
      <c r="O24" s="2" t="s">
        <v>83</v>
      </c>
      <c r="P24" s="2" t="s">
        <v>83</v>
      </c>
      <c r="Q24" s="2" t="s">
        <v>83</v>
      </c>
      <c r="R24" s="7">
        <f t="shared" si="0"/>
        <v>1.6389177939646202</v>
      </c>
      <c r="S24" s="2">
        <v>63</v>
      </c>
    </row>
    <row r="25" spans="1:19" ht="12.75">
      <c r="A25" t="s">
        <v>17</v>
      </c>
      <c r="B25" s="2">
        <v>24</v>
      </c>
      <c r="C25" s="2" t="s">
        <v>27</v>
      </c>
      <c r="D25" t="s">
        <v>63</v>
      </c>
      <c r="E25" t="s">
        <v>64</v>
      </c>
      <c r="F25" s="2" t="s">
        <v>83</v>
      </c>
      <c r="G25" s="2" t="s">
        <v>83</v>
      </c>
      <c r="H25" s="2" t="s">
        <v>83</v>
      </c>
      <c r="I25" s="2" t="s">
        <v>83</v>
      </c>
      <c r="J25" s="2" t="s">
        <v>83</v>
      </c>
      <c r="K25" s="2" t="s">
        <v>83</v>
      </c>
      <c r="L25" s="2" t="s">
        <v>83</v>
      </c>
      <c r="M25" s="2" t="s">
        <v>83</v>
      </c>
      <c r="N25" s="2" t="s">
        <v>83</v>
      </c>
      <c r="O25" s="2" t="s">
        <v>83</v>
      </c>
      <c r="P25" s="2" t="s">
        <v>83</v>
      </c>
      <c r="Q25" s="2" t="s">
        <v>83</v>
      </c>
      <c r="R25" s="7">
        <f t="shared" si="0"/>
        <v>1.6909469302809574</v>
      </c>
      <c r="S25" s="2">
        <v>65</v>
      </c>
    </row>
    <row r="26" spans="1:19" ht="12.75">
      <c r="A26" t="s">
        <v>17</v>
      </c>
      <c r="B26" s="2">
        <v>25</v>
      </c>
      <c r="C26" s="2" t="s">
        <v>27</v>
      </c>
      <c r="D26" t="s">
        <v>65</v>
      </c>
      <c r="E26" t="s">
        <v>66</v>
      </c>
      <c r="F26" s="2" t="s">
        <v>83</v>
      </c>
      <c r="G26" s="2" t="s">
        <v>83</v>
      </c>
      <c r="H26" s="2" t="s">
        <v>83</v>
      </c>
      <c r="I26" s="2" t="s">
        <v>83</v>
      </c>
      <c r="J26" s="2" t="s">
        <v>83</v>
      </c>
      <c r="K26" s="2" t="s">
        <v>83</v>
      </c>
      <c r="L26" s="2" t="s">
        <v>83</v>
      </c>
      <c r="M26" s="2" t="s">
        <v>83</v>
      </c>
      <c r="N26" s="2" t="s">
        <v>83</v>
      </c>
      <c r="O26" s="2" t="s">
        <v>83</v>
      </c>
      <c r="P26" s="2" t="s">
        <v>83</v>
      </c>
      <c r="Q26" s="2" t="s">
        <v>83</v>
      </c>
      <c r="R26" s="7">
        <f t="shared" si="0"/>
        <v>1.1706555671175858</v>
      </c>
      <c r="S26" s="2">
        <v>45</v>
      </c>
    </row>
    <row r="27" spans="1:19" ht="12.75">
      <c r="A27" s="5" t="s">
        <v>17</v>
      </c>
      <c r="B27" s="6">
        <v>26</v>
      </c>
      <c r="C27" s="6" t="s">
        <v>27</v>
      </c>
      <c r="D27" s="5" t="s">
        <v>61</v>
      </c>
      <c r="E27" s="5" t="s">
        <v>62</v>
      </c>
      <c r="F27" s="6" t="s">
        <v>83</v>
      </c>
      <c r="G27" s="6" t="s">
        <v>83</v>
      </c>
      <c r="H27" s="6" t="s">
        <v>83</v>
      </c>
      <c r="I27" s="6" t="s">
        <v>83</v>
      </c>
      <c r="J27" s="6" t="s">
        <v>83</v>
      </c>
      <c r="K27" s="6" t="s">
        <v>83</v>
      </c>
      <c r="L27" s="6" t="s">
        <v>83</v>
      </c>
      <c r="M27" s="6" t="s">
        <v>83</v>
      </c>
      <c r="N27" s="6" t="s">
        <v>83</v>
      </c>
      <c r="O27" s="6" t="s">
        <v>83</v>
      </c>
      <c r="P27" s="6" t="s">
        <v>83</v>
      </c>
      <c r="Q27" s="6" t="s">
        <v>83</v>
      </c>
      <c r="R27" s="7">
        <f t="shared" si="0"/>
        <v>1.6649323621227887</v>
      </c>
      <c r="S27" s="2">
        <v>64</v>
      </c>
    </row>
    <row r="28" spans="1:19" s="5" customFormat="1" ht="12.75">
      <c r="A28" s="5" t="s">
        <v>17</v>
      </c>
      <c r="B28" s="6" t="s">
        <v>147</v>
      </c>
      <c r="C28" s="6" t="s">
        <v>67</v>
      </c>
      <c r="D28" s="5" t="s">
        <v>75</v>
      </c>
      <c r="E28" s="5" t="s">
        <v>68</v>
      </c>
      <c r="F28" s="6" t="s">
        <v>84</v>
      </c>
      <c r="G28" s="6" t="s">
        <v>67</v>
      </c>
      <c r="H28" s="6" t="s">
        <v>83</v>
      </c>
      <c r="I28" s="6" t="s">
        <v>83</v>
      </c>
      <c r="J28" s="6" t="s">
        <v>67</v>
      </c>
      <c r="K28" s="6" t="s">
        <v>67</v>
      </c>
      <c r="L28" s="6" t="s">
        <v>67</v>
      </c>
      <c r="M28" s="6" t="s">
        <v>83</v>
      </c>
      <c r="N28" s="6" t="s">
        <v>67</v>
      </c>
      <c r="O28" s="6" t="s">
        <v>83</v>
      </c>
      <c r="P28" s="6" t="s">
        <v>83</v>
      </c>
      <c r="Q28" s="6" t="s">
        <v>83</v>
      </c>
      <c r="R28" s="7">
        <f t="shared" si="0"/>
        <v>24.843912591050987</v>
      </c>
      <c r="S28" s="6">
        <v>955</v>
      </c>
    </row>
    <row r="29" spans="1:19" s="5" customFormat="1" ht="12.75">
      <c r="A29" s="5" t="s">
        <v>17</v>
      </c>
      <c r="B29" s="6" t="s">
        <v>148</v>
      </c>
      <c r="C29" s="6" t="s">
        <v>67</v>
      </c>
      <c r="D29" s="5" t="s">
        <v>88</v>
      </c>
      <c r="E29" s="5" t="s">
        <v>68</v>
      </c>
      <c r="F29" s="6" t="s">
        <v>67</v>
      </c>
      <c r="G29" s="6" t="s">
        <v>83</v>
      </c>
      <c r="H29" s="6" t="s">
        <v>83</v>
      </c>
      <c r="I29" s="6" t="s">
        <v>83</v>
      </c>
      <c r="J29" s="6" t="s">
        <v>67</v>
      </c>
      <c r="K29" s="6" t="s">
        <v>83</v>
      </c>
      <c r="L29" s="6" t="s">
        <v>83</v>
      </c>
      <c r="M29" s="6" t="s">
        <v>83</v>
      </c>
      <c r="N29" s="6" t="s">
        <v>67</v>
      </c>
      <c r="O29" s="6" t="s">
        <v>83</v>
      </c>
      <c r="P29" s="6" t="s">
        <v>83</v>
      </c>
      <c r="Q29" s="6" t="s">
        <v>83</v>
      </c>
      <c r="R29" s="7">
        <f t="shared" si="0"/>
        <v>1.0665972944849116</v>
      </c>
      <c r="S29" s="6">
        <v>41</v>
      </c>
    </row>
    <row r="30" spans="1:19" s="5" customFormat="1" ht="12.75">
      <c r="A30" s="5" t="s">
        <v>17</v>
      </c>
      <c r="B30" s="6">
        <v>28</v>
      </c>
      <c r="C30" s="6" t="s">
        <v>67</v>
      </c>
      <c r="D30" s="5" t="s">
        <v>69</v>
      </c>
      <c r="E30" s="5" t="s">
        <v>70</v>
      </c>
      <c r="F30" s="6" t="s">
        <v>67</v>
      </c>
      <c r="G30" s="6" t="s">
        <v>83</v>
      </c>
      <c r="H30" s="6" t="s">
        <v>83</v>
      </c>
      <c r="I30" s="6" t="s">
        <v>83</v>
      </c>
      <c r="J30" s="6" t="s">
        <v>67</v>
      </c>
      <c r="K30" s="6" t="s">
        <v>83</v>
      </c>
      <c r="L30" s="6" t="s">
        <v>83</v>
      </c>
      <c r="M30" s="6" t="s">
        <v>83</v>
      </c>
      <c r="N30" s="6" t="s">
        <v>67</v>
      </c>
      <c r="O30" s="6" t="s">
        <v>83</v>
      </c>
      <c r="P30" s="6" t="s">
        <v>83</v>
      </c>
      <c r="Q30" s="6" t="s">
        <v>83</v>
      </c>
      <c r="R30" s="7">
        <f t="shared" si="0"/>
        <v>2.0811654526534857</v>
      </c>
      <c r="S30" s="6">
        <v>80</v>
      </c>
    </row>
    <row r="31" spans="1:19" s="5" customFormat="1" ht="12.75">
      <c r="A31" s="5" t="s">
        <v>20</v>
      </c>
      <c r="B31" s="6" t="s">
        <v>149</v>
      </c>
      <c r="C31" s="6" t="s">
        <v>67</v>
      </c>
      <c r="D31" s="5" t="s">
        <v>71</v>
      </c>
      <c r="E31" s="5" t="s">
        <v>71</v>
      </c>
      <c r="F31" s="6" t="s">
        <v>84</v>
      </c>
      <c r="G31" s="6" t="s">
        <v>83</v>
      </c>
      <c r="H31" s="6" t="s">
        <v>83</v>
      </c>
      <c r="I31" s="6" t="s">
        <v>83</v>
      </c>
      <c r="J31" s="6" t="s">
        <v>67</v>
      </c>
      <c r="K31" s="6" t="s">
        <v>67</v>
      </c>
      <c r="L31" s="6" t="s">
        <v>67</v>
      </c>
      <c r="M31" s="6" t="s">
        <v>83</v>
      </c>
      <c r="N31" s="6" t="s">
        <v>67</v>
      </c>
      <c r="O31" s="6" t="s">
        <v>83</v>
      </c>
      <c r="P31" s="6" t="s">
        <v>83</v>
      </c>
      <c r="Q31" s="6" t="s">
        <v>83</v>
      </c>
      <c r="R31" s="7">
        <f t="shared" si="0"/>
        <v>5.202913631633715</v>
      </c>
      <c r="S31" s="38">
        <v>200</v>
      </c>
    </row>
    <row r="32" spans="1:19" s="5" customFormat="1" ht="12.75">
      <c r="A32" s="5" t="s">
        <v>20</v>
      </c>
      <c r="B32" s="6" t="s">
        <v>150</v>
      </c>
      <c r="C32" s="6" t="s">
        <v>67</v>
      </c>
      <c r="D32" s="5" t="s">
        <v>72</v>
      </c>
      <c r="E32" s="5" t="s">
        <v>71</v>
      </c>
      <c r="F32" s="6" t="s">
        <v>84</v>
      </c>
      <c r="G32" s="6" t="s">
        <v>83</v>
      </c>
      <c r="H32" s="6" t="s">
        <v>83</v>
      </c>
      <c r="I32" s="6" t="s">
        <v>67</v>
      </c>
      <c r="J32" s="6" t="s">
        <v>67</v>
      </c>
      <c r="K32" s="6" t="s">
        <v>67</v>
      </c>
      <c r="L32" s="6" t="s">
        <v>67</v>
      </c>
      <c r="M32" s="6" t="s">
        <v>67</v>
      </c>
      <c r="N32" s="6" t="s">
        <v>67</v>
      </c>
      <c r="O32" s="6" t="s">
        <v>83</v>
      </c>
      <c r="P32" s="6" t="s">
        <v>83</v>
      </c>
      <c r="Q32" s="6" t="s">
        <v>67</v>
      </c>
      <c r="R32" s="7">
        <f t="shared" si="0"/>
        <v>3.1997918834547345</v>
      </c>
      <c r="S32" s="38">
        <v>123</v>
      </c>
    </row>
    <row r="33" spans="1:19" s="5" customFormat="1" ht="12.75">
      <c r="A33" s="5" t="s">
        <v>20</v>
      </c>
      <c r="B33" s="6">
        <v>30</v>
      </c>
      <c r="C33" s="6" t="s">
        <v>67</v>
      </c>
      <c r="D33" s="5" t="s">
        <v>73</v>
      </c>
      <c r="E33" s="5" t="s">
        <v>68</v>
      </c>
      <c r="F33" s="6" t="s">
        <v>84</v>
      </c>
      <c r="G33" s="6" t="s">
        <v>83</v>
      </c>
      <c r="H33" s="6" t="s">
        <v>83</v>
      </c>
      <c r="I33" s="6" t="s">
        <v>83</v>
      </c>
      <c r="J33" s="6" t="s">
        <v>67</v>
      </c>
      <c r="K33" s="6" t="s">
        <v>83</v>
      </c>
      <c r="L33" s="6" t="s">
        <v>83</v>
      </c>
      <c r="M33" s="6" t="s">
        <v>83</v>
      </c>
      <c r="N33" s="6" t="s">
        <v>67</v>
      </c>
      <c r="O33" s="6" t="s">
        <v>83</v>
      </c>
      <c r="P33" s="6" t="s">
        <v>83</v>
      </c>
      <c r="Q33" s="6" t="s">
        <v>83</v>
      </c>
      <c r="R33" s="7">
        <f t="shared" si="0"/>
        <v>4.942767950052029</v>
      </c>
      <c r="S33" s="6">
        <v>190</v>
      </c>
    </row>
    <row r="34" spans="1:19" s="5" customFormat="1" ht="12.75">
      <c r="A34" s="5" t="s">
        <v>21</v>
      </c>
      <c r="B34" s="6">
        <v>31</v>
      </c>
      <c r="C34" s="6" t="s">
        <v>67</v>
      </c>
      <c r="D34" s="5" t="s">
        <v>74</v>
      </c>
      <c r="E34" s="5" t="s">
        <v>68</v>
      </c>
      <c r="F34" s="6" t="s">
        <v>84</v>
      </c>
      <c r="G34" s="6" t="s">
        <v>83</v>
      </c>
      <c r="H34" s="6" t="s">
        <v>83</v>
      </c>
      <c r="I34" s="6" t="s">
        <v>83</v>
      </c>
      <c r="J34" s="6" t="s">
        <v>67</v>
      </c>
      <c r="K34" s="6" t="s">
        <v>83</v>
      </c>
      <c r="L34" s="6" t="s">
        <v>83</v>
      </c>
      <c r="M34" s="6" t="s">
        <v>83</v>
      </c>
      <c r="N34" s="6" t="s">
        <v>67</v>
      </c>
      <c r="O34" s="6" t="s">
        <v>83</v>
      </c>
      <c r="P34" s="6" t="s">
        <v>83</v>
      </c>
      <c r="Q34" s="6" t="s">
        <v>83</v>
      </c>
      <c r="R34" s="7">
        <f t="shared" si="0"/>
        <v>3.6160249739854318</v>
      </c>
      <c r="S34" s="6">
        <v>139</v>
      </c>
    </row>
    <row r="35" spans="1:19" s="5" customFormat="1" ht="12.75">
      <c r="A35" s="5" t="s">
        <v>17</v>
      </c>
      <c r="B35" s="6">
        <v>32</v>
      </c>
      <c r="C35" s="6" t="s">
        <v>67</v>
      </c>
      <c r="D35" s="5" t="s">
        <v>79</v>
      </c>
      <c r="E35" s="5" t="s">
        <v>76</v>
      </c>
      <c r="F35" s="6" t="s">
        <v>84</v>
      </c>
      <c r="G35" s="6" t="s">
        <v>83</v>
      </c>
      <c r="H35" s="6" t="s">
        <v>83</v>
      </c>
      <c r="I35" s="6" t="s">
        <v>83</v>
      </c>
      <c r="J35" s="6" t="s">
        <v>67</v>
      </c>
      <c r="K35" s="6" t="s">
        <v>67</v>
      </c>
      <c r="L35" s="6" t="s">
        <v>67</v>
      </c>
      <c r="M35" s="6" t="s">
        <v>83</v>
      </c>
      <c r="N35" s="6" t="s">
        <v>67</v>
      </c>
      <c r="O35" s="6" t="s">
        <v>83</v>
      </c>
      <c r="P35" s="6" t="s">
        <v>83</v>
      </c>
      <c r="Q35" s="6" t="s">
        <v>83</v>
      </c>
      <c r="R35" s="7">
        <f t="shared" si="0"/>
        <v>5.463059313215401</v>
      </c>
      <c r="S35" s="6">
        <v>210</v>
      </c>
    </row>
    <row r="36" spans="1:19" s="5" customFormat="1" ht="12.75">
      <c r="A36" s="5" t="s">
        <v>20</v>
      </c>
      <c r="B36" s="6">
        <v>33</v>
      </c>
      <c r="C36" s="6" t="s">
        <v>67</v>
      </c>
      <c r="D36" s="5" t="s">
        <v>77</v>
      </c>
      <c r="E36" s="5" t="s">
        <v>78</v>
      </c>
      <c r="F36" s="6" t="s">
        <v>84</v>
      </c>
      <c r="G36" s="6" t="s">
        <v>83</v>
      </c>
      <c r="H36" s="6" t="s">
        <v>83</v>
      </c>
      <c r="I36" s="6" t="s">
        <v>83</v>
      </c>
      <c r="J36" s="6" t="s">
        <v>67</v>
      </c>
      <c r="K36" s="6" t="s">
        <v>83</v>
      </c>
      <c r="L36" s="6" t="s">
        <v>83</v>
      </c>
      <c r="M36" s="6" t="s">
        <v>83</v>
      </c>
      <c r="N36" s="6" t="s">
        <v>67</v>
      </c>
      <c r="O36" s="6" t="s">
        <v>83</v>
      </c>
      <c r="P36" s="6" t="s">
        <v>83</v>
      </c>
      <c r="Q36" s="6" t="s">
        <v>83</v>
      </c>
      <c r="R36" s="7">
        <f t="shared" si="0"/>
        <v>1.3267429760665972</v>
      </c>
      <c r="S36" s="6">
        <v>51</v>
      </c>
    </row>
    <row r="37" spans="1:19" ht="12.75">
      <c r="A37" t="s">
        <v>20</v>
      </c>
      <c r="B37" s="2" t="s">
        <v>80</v>
      </c>
      <c r="C37" s="2" t="s">
        <v>81</v>
      </c>
      <c r="D37" t="s">
        <v>91</v>
      </c>
      <c r="E37" t="s">
        <v>82</v>
      </c>
      <c r="F37" s="2" t="s">
        <v>67</v>
      </c>
      <c r="G37" s="2" t="s">
        <v>67</v>
      </c>
      <c r="H37" s="2" t="s">
        <v>67</v>
      </c>
      <c r="I37" s="2" t="s">
        <v>67</v>
      </c>
      <c r="J37" s="2" t="s">
        <v>67</v>
      </c>
      <c r="K37" s="2" t="s">
        <v>67</v>
      </c>
      <c r="L37" s="2" t="s">
        <v>67</v>
      </c>
      <c r="M37" s="2" t="s">
        <v>67</v>
      </c>
      <c r="N37" s="2" t="s">
        <v>67</v>
      </c>
      <c r="O37" s="2" t="s">
        <v>67</v>
      </c>
      <c r="P37" s="2" t="s">
        <v>67</v>
      </c>
      <c r="Q37" s="2" t="s">
        <v>67</v>
      </c>
      <c r="R37" s="7">
        <f t="shared" si="0"/>
        <v>0</v>
      </c>
      <c r="S37" s="6">
        <v>0</v>
      </c>
    </row>
    <row r="38" spans="16:19" ht="12.75">
      <c r="P38" s="8" t="s">
        <v>87</v>
      </c>
      <c r="Q38" s="9"/>
      <c r="R38" s="8">
        <f>SUM(R2:R37)</f>
        <v>100.00000000000001</v>
      </c>
      <c r="S38" s="8">
        <f>SUM(S2:S37)</f>
        <v>3844</v>
      </c>
    </row>
    <row r="39" spans="3:10" ht="12.75">
      <c r="C39" s="18" t="s">
        <v>27</v>
      </c>
      <c r="D39" s="19" t="s">
        <v>85</v>
      </c>
      <c r="E39" s="19"/>
      <c r="F39" s="2" t="s">
        <v>89</v>
      </c>
      <c r="G39">
        <v>1855</v>
      </c>
      <c r="I39" s="2" t="s">
        <v>90</v>
      </c>
      <c r="J39" s="10">
        <v>48.3</v>
      </c>
    </row>
    <row r="40" spans="3:10" ht="12.75">
      <c r="C40" s="18" t="s">
        <v>67</v>
      </c>
      <c r="D40" s="19" t="s">
        <v>86</v>
      </c>
      <c r="E40" s="19"/>
      <c r="F40" s="2" t="s">
        <v>89</v>
      </c>
      <c r="G40">
        <v>1989</v>
      </c>
      <c r="I40" s="2" t="s">
        <v>90</v>
      </c>
      <c r="J40" s="10">
        <v>51.7</v>
      </c>
    </row>
  </sheetData>
  <sheetProtection/>
  <printOptions/>
  <pageMargins left="0.32" right="0.49" top="0.2" bottom="0.34" header="0.18" footer="0.2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7">
      <selection activeCell="C39" sqref="C39:P39"/>
    </sheetView>
  </sheetViews>
  <sheetFormatPr defaultColWidth="11.421875" defaultRowHeight="12.75"/>
  <cols>
    <col min="3" max="15" width="7.7109375" style="0" customWidth="1"/>
    <col min="16" max="16" width="6.421875" style="0" customWidth="1"/>
    <col min="17" max="17" width="11.421875" style="2" customWidth="1"/>
  </cols>
  <sheetData>
    <row r="1" spans="1:17" ht="62.25">
      <c r="A1" s="3" t="s">
        <v>22</v>
      </c>
      <c r="B1" s="3" t="s">
        <v>23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1" t="s">
        <v>92</v>
      </c>
      <c r="P1" s="2" t="s">
        <v>16</v>
      </c>
      <c r="Q1" s="23" t="s">
        <v>143</v>
      </c>
    </row>
    <row r="2" spans="1:18" ht="12.75">
      <c r="A2" t="s">
        <v>18</v>
      </c>
      <c r="B2" t="s">
        <v>24</v>
      </c>
      <c r="C2" s="2">
        <f>+P2</f>
        <v>70</v>
      </c>
      <c r="D2" s="2">
        <v>70</v>
      </c>
      <c r="E2" s="2">
        <v>70</v>
      </c>
      <c r="F2" s="2">
        <v>70</v>
      </c>
      <c r="G2" s="2">
        <v>70</v>
      </c>
      <c r="H2" s="2">
        <v>70</v>
      </c>
      <c r="I2" s="2">
        <v>70</v>
      </c>
      <c r="J2" s="2">
        <v>70</v>
      </c>
      <c r="K2" s="2">
        <v>70</v>
      </c>
      <c r="L2" s="2">
        <v>70</v>
      </c>
      <c r="M2" s="2">
        <v>70</v>
      </c>
      <c r="N2" s="2">
        <v>70</v>
      </c>
      <c r="O2" s="7">
        <f>+P2*100/3844</f>
        <v>1.8210197710718001</v>
      </c>
      <c r="P2" s="2">
        <v>70</v>
      </c>
      <c r="Q2" s="2">
        <v>1</v>
      </c>
      <c r="R2" s="2"/>
    </row>
    <row r="3" spans="1:18" ht="12.75">
      <c r="A3" t="s">
        <v>25</v>
      </c>
      <c r="B3" t="s">
        <v>26</v>
      </c>
      <c r="C3" s="2">
        <v>81</v>
      </c>
      <c r="D3" s="2">
        <v>81</v>
      </c>
      <c r="E3" s="2">
        <v>81</v>
      </c>
      <c r="F3" s="2">
        <v>81</v>
      </c>
      <c r="G3" s="2">
        <v>81</v>
      </c>
      <c r="H3" s="2">
        <v>81</v>
      </c>
      <c r="I3" s="2">
        <v>81</v>
      </c>
      <c r="J3" s="2">
        <v>81</v>
      </c>
      <c r="K3" s="2">
        <v>81</v>
      </c>
      <c r="L3" s="2">
        <v>81</v>
      </c>
      <c r="M3" s="2">
        <v>81</v>
      </c>
      <c r="N3" s="2">
        <v>81</v>
      </c>
      <c r="O3" s="7">
        <f aca="true" t="shared" si="0" ref="O3:O37">+P3*100/3844</f>
        <v>2.1071800208116547</v>
      </c>
      <c r="P3" s="2">
        <v>81</v>
      </c>
      <c r="Q3" s="2">
        <v>2</v>
      </c>
      <c r="R3" s="2"/>
    </row>
    <row r="4" spans="1:18" ht="12.75">
      <c r="A4" t="s">
        <v>28</v>
      </c>
      <c r="B4" t="s">
        <v>29</v>
      </c>
      <c r="C4" s="2">
        <v>111</v>
      </c>
      <c r="D4" s="2">
        <v>111</v>
      </c>
      <c r="E4" s="2">
        <v>111</v>
      </c>
      <c r="F4" s="2">
        <v>111</v>
      </c>
      <c r="G4" s="2">
        <v>111</v>
      </c>
      <c r="H4" s="2">
        <v>111</v>
      </c>
      <c r="I4" s="2">
        <v>111</v>
      </c>
      <c r="J4" s="2">
        <v>111</v>
      </c>
      <c r="K4" s="2">
        <v>111</v>
      </c>
      <c r="L4" s="2">
        <v>111</v>
      </c>
      <c r="M4" s="2">
        <v>111</v>
      </c>
      <c r="N4" s="2">
        <v>111</v>
      </c>
      <c r="O4" s="7">
        <f t="shared" si="0"/>
        <v>2.8876170655567117</v>
      </c>
      <c r="P4" s="2">
        <v>111</v>
      </c>
      <c r="Q4" s="2">
        <v>3</v>
      </c>
      <c r="R4" s="2"/>
    </row>
    <row r="5" spans="1:18" ht="12.75">
      <c r="A5" t="s">
        <v>30</v>
      </c>
      <c r="B5" t="s">
        <v>31</v>
      </c>
      <c r="C5" s="2">
        <v>96</v>
      </c>
      <c r="D5" s="2">
        <v>96</v>
      </c>
      <c r="E5" s="2">
        <v>96</v>
      </c>
      <c r="F5" s="2">
        <v>96</v>
      </c>
      <c r="G5" s="2">
        <v>96</v>
      </c>
      <c r="H5" s="2">
        <v>96</v>
      </c>
      <c r="I5" s="2">
        <v>96</v>
      </c>
      <c r="J5" s="2">
        <v>96</v>
      </c>
      <c r="K5" s="2">
        <v>96</v>
      </c>
      <c r="L5" s="2">
        <v>96</v>
      </c>
      <c r="M5" s="2">
        <v>96</v>
      </c>
      <c r="N5" s="2">
        <v>96</v>
      </c>
      <c r="O5" s="7">
        <f t="shared" si="0"/>
        <v>2.497398543184183</v>
      </c>
      <c r="P5" s="2">
        <v>96</v>
      </c>
      <c r="Q5" s="2">
        <v>4</v>
      </c>
      <c r="R5" s="2"/>
    </row>
    <row r="6" spans="1:18" ht="12.75">
      <c r="A6" t="s">
        <v>32</v>
      </c>
      <c r="B6" t="s">
        <v>31</v>
      </c>
      <c r="C6" s="2">
        <v>46</v>
      </c>
      <c r="D6" s="2">
        <v>46</v>
      </c>
      <c r="E6" s="2">
        <v>46</v>
      </c>
      <c r="F6" s="2">
        <v>46</v>
      </c>
      <c r="G6" s="2">
        <v>46</v>
      </c>
      <c r="H6" s="2">
        <v>46</v>
      </c>
      <c r="I6" s="2">
        <v>46</v>
      </c>
      <c r="J6" s="2">
        <v>46</v>
      </c>
      <c r="K6" s="2">
        <v>46</v>
      </c>
      <c r="L6" s="2">
        <v>46</v>
      </c>
      <c r="M6" s="2">
        <v>46</v>
      </c>
      <c r="N6" s="2">
        <v>46</v>
      </c>
      <c r="O6" s="7">
        <f t="shared" si="0"/>
        <v>1.1966701352757545</v>
      </c>
      <c r="P6" s="2">
        <v>46</v>
      </c>
      <c r="Q6" s="2">
        <v>5</v>
      </c>
      <c r="R6" s="2"/>
    </row>
    <row r="7" spans="1:18" ht="12.75">
      <c r="A7" t="s">
        <v>33</v>
      </c>
      <c r="B7" t="s">
        <v>34</v>
      </c>
      <c r="C7" s="2">
        <v>61</v>
      </c>
      <c r="D7" s="2">
        <v>61</v>
      </c>
      <c r="E7" s="2">
        <v>61</v>
      </c>
      <c r="F7" s="2">
        <v>61</v>
      </c>
      <c r="G7" s="2">
        <v>61</v>
      </c>
      <c r="H7" s="2">
        <v>61</v>
      </c>
      <c r="I7" s="2">
        <v>61</v>
      </c>
      <c r="J7" s="2">
        <v>61</v>
      </c>
      <c r="K7" s="2">
        <v>61</v>
      </c>
      <c r="L7" s="2">
        <v>61</v>
      </c>
      <c r="M7" s="2">
        <v>61</v>
      </c>
      <c r="N7" s="2">
        <v>61</v>
      </c>
      <c r="O7" s="7">
        <f t="shared" si="0"/>
        <v>1.586888657648283</v>
      </c>
      <c r="P7" s="2">
        <v>61</v>
      </c>
      <c r="Q7" s="2">
        <v>6</v>
      </c>
      <c r="R7" s="2"/>
    </row>
    <row r="8" spans="1:18" ht="12.75">
      <c r="A8" t="s">
        <v>35</v>
      </c>
      <c r="B8" t="s">
        <v>36</v>
      </c>
      <c r="C8" s="2">
        <v>51</v>
      </c>
      <c r="D8" s="2">
        <v>51</v>
      </c>
      <c r="E8" s="2">
        <v>51</v>
      </c>
      <c r="F8" s="2">
        <v>51</v>
      </c>
      <c r="G8" s="2">
        <v>51</v>
      </c>
      <c r="H8" s="2">
        <v>51</v>
      </c>
      <c r="I8" s="2">
        <v>51</v>
      </c>
      <c r="J8" s="2">
        <v>51</v>
      </c>
      <c r="K8" s="2">
        <v>51</v>
      </c>
      <c r="L8" s="2">
        <v>51</v>
      </c>
      <c r="M8" s="2">
        <v>51</v>
      </c>
      <c r="N8" s="2">
        <v>51</v>
      </c>
      <c r="O8" s="7">
        <f t="shared" si="0"/>
        <v>1.3267429760665972</v>
      </c>
      <c r="P8" s="2">
        <v>51</v>
      </c>
      <c r="Q8" s="2">
        <v>7</v>
      </c>
      <c r="R8" s="2"/>
    </row>
    <row r="9" spans="1:18" ht="12.75">
      <c r="A9" t="s">
        <v>37</v>
      </c>
      <c r="B9" t="s">
        <v>38</v>
      </c>
      <c r="C9" s="2">
        <v>69</v>
      </c>
      <c r="D9" s="2">
        <v>69</v>
      </c>
      <c r="E9" s="2">
        <v>69</v>
      </c>
      <c r="F9" s="2">
        <v>69</v>
      </c>
      <c r="G9" s="2">
        <v>69</v>
      </c>
      <c r="H9" s="2">
        <v>69</v>
      </c>
      <c r="I9" s="2">
        <v>69</v>
      </c>
      <c r="J9" s="2">
        <v>69</v>
      </c>
      <c r="K9" s="2">
        <v>69</v>
      </c>
      <c r="L9" s="2">
        <v>69</v>
      </c>
      <c r="M9" s="2">
        <v>69</v>
      </c>
      <c r="N9" s="2">
        <v>69</v>
      </c>
      <c r="O9" s="7">
        <f t="shared" si="0"/>
        <v>1.7950052029136316</v>
      </c>
      <c r="P9" s="2">
        <v>69</v>
      </c>
      <c r="Q9" s="2">
        <v>8</v>
      </c>
      <c r="R9" s="2"/>
    </row>
    <row r="10" spans="1:18" ht="12.75">
      <c r="A10" t="s">
        <v>39</v>
      </c>
      <c r="B10" t="s">
        <v>40</v>
      </c>
      <c r="C10" s="2">
        <v>52</v>
      </c>
      <c r="D10" s="2">
        <v>52</v>
      </c>
      <c r="E10" s="2">
        <v>52</v>
      </c>
      <c r="F10" s="2">
        <v>52</v>
      </c>
      <c r="G10" s="2">
        <v>52</v>
      </c>
      <c r="H10" s="2">
        <v>52</v>
      </c>
      <c r="I10" s="2">
        <v>52</v>
      </c>
      <c r="J10" s="2">
        <v>52</v>
      </c>
      <c r="K10" s="2">
        <v>52</v>
      </c>
      <c r="L10" s="2">
        <v>52</v>
      </c>
      <c r="M10" s="2">
        <v>52</v>
      </c>
      <c r="N10" s="2">
        <v>52</v>
      </c>
      <c r="O10" s="7">
        <f t="shared" si="0"/>
        <v>1.352757544224766</v>
      </c>
      <c r="P10" s="2">
        <v>52</v>
      </c>
      <c r="Q10" s="2">
        <v>9</v>
      </c>
      <c r="R10" s="2"/>
    </row>
    <row r="11" spans="1:18" ht="12.75">
      <c r="A11" t="s">
        <v>41</v>
      </c>
      <c r="B11" t="s">
        <v>42</v>
      </c>
      <c r="C11" s="2">
        <v>76</v>
      </c>
      <c r="D11" s="2">
        <v>76</v>
      </c>
      <c r="E11" s="2">
        <v>76</v>
      </c>
      <c r="F11" s="2">
        <v>76</v>
      </c>
      <c r="G11" s="2">
        <v>76</v>
      </c>
      <c r="H11" s="2">
        <v>76</v>
      </c>
      <c r="I11" s="2">
        <v>76</v>
      </c>
      <c r="J11" s="2">
        <v>76</v>
      </c>
      <c r="K11" s="2">
        <v>76</v>
      </c>
      <c r="L11" s="2">
        <v>76</v>
      </c>
      <c r="M11" s="2">
        <v>76</v>
      </c>
      <c r="N11" s="2">
        <v>76</v>
      </c>
      <c r="O11" s="7">
        <f t="shared" si="0"/>
        <v>1.9771071800208118</v>
      </c>
      <c r="P11" s="2">
        <v>76</v>
      </c>
      <c r="Q11" s="2">
        <v>10</v>
      </c>
      <c r="R11" s="2"/>
    </row>
    <row r="12" spans="1:18" ht="12.75">
      <c r="A12" t="s">
        <v>43</v>
      </c>
      <c r="B12" t="s">
        <v>44</v>
      </c>
      <c r="C12" s="2">
        <v>51</v>
      </c>
      <c r="D12" s="2">
        <v>51</v>
      </c>
      <c r="E12" s="2">
        <v>51</v>
      </c>
      <c r="F12" s="2">
        <v>51</v>
      </c>
      <c r="G12" s="2">
        <v>51</v>
      </c>
      <c r="H12" s="2">
        <v>51</v>
      </c>
      <c r="I12" s="2">
        <v>51</v>
      </c>
      <c r="J12" s="2">
        <v>51</v>
      </c>
      <c r="K12" s="2">
        <v>51</v>
      </c>
      <c r="L12" s="2">
        <v>51</v>
      </c>
      <c r="M12" s="2">
        <v>51</v>
      </c>
      <c r="N12" s="2">
        <v>51</v>
      </c>
      <c r="O12" s="7">
        <f t="shared" si="0"/>
        <v>1.3267429760665972</v>
      </c>
      <c r="P12" s="2">
        <v>51</v>
      </c>
      <c r="Q12" s="2">
        <v>11</v>
      </c>
      <c r="R12" s="2"/>
    </row>
    <row r="13" spans="1:18" ht="12.75">
      <c r="A13" t="s">
        <v>45</v>
      </c>
      <c r="B13" t="s">
        <v>46</v>
      </c>
      <c r="C13" s="2">
        <v>69</v>
      </c>
      <c r="D13" s="2">
        <v>69</v>
      </c>
      <c r="E13" s="2">
        <v>69</v>
      </c>
      <c r="F13" s="2">
        <v>69</v>
      </c>
      <c r="G13" s="2">
        <v>69</v>
      </c>
      <c r="H13" s="2">
        <v>69</v>
      </c>
      <c r="I13" s="2">
        <v>69</v>
      </c>
      <c r="J13" s="2">
        <v>69</v>
      </c>
      <c r="K13" s="2">
        <v>69</v>
      </c>
      <c r="L13" s="2">
        <v>69</v>
      </c>
      <c r="M13" s="2">
        <v>69</v>
      </c>
      <c r="N13" s="2">
        <v>69</v>
      </c>
      <c r="O13" s="7">
        <f t="shared" si="0"/>
        <v>1.7950052029136316</v>
      </c>
      <c r="P13" s="2">
        <v>69</v>
      </c>
      <c r="Q13" s="2">
        <v>12</v>
      </c>
      <c r="R13" s="2"/>
    </row>
    <row r="14" spans="1:18" ht="12.75">
      <c r="A14" t="s">
        <v>47</v>
      </c>
      <c r="B14" t="s">
        <v>48</v>
      </c>
      <c r="C14" s="2">
        <v>52</v>
      </c>
      <c r="D14" s="2">
        <v>52</v>
      </c>
      <c r="E14" s="2">
        <v>52</v>
      </c>
      <c r="F14" s="2">
        <v>52</v>
      </c>
      <c r="G14" s="2">
        <v>52</v>
      </c>
      <c r="H14" s="2">
        <v>52</v>
      </c>
      <c r="I14" s="2">
        <v>52</v>
      </c>
      <c r="J14" s="2">
        <v>52</v>
      </c>
      <c r="K14" s="2">
        <v>52</v>
      </c>
      <c r="L14" s="2">
        <v>52</v>
      </c>
      <c r="M14" s="2">
        <v>52</v>
      </c>
      <c r="N14" s="2">
        <v>52</v>
      </c>
      <c r="O14" s="7">
        <f t="shared" si="0"/>
        <v>1.352757544224766</v>
      </c>
      <c r="P14" s="2">
        <v>52</v>
      </c>
      <c r="Q14" s="2">
        <v>13</v>
      </c>
      <c r="R14" s="2"/>
    </row>
    <row r="15" spans="1:18" ht="12.75">
      <c r="A15" t="s">
        <v>47</v>
      </c>
      <c r="B15" t="s">
        <v>48</v>
      </c>
      <c r="C15" s="2">
        <v>77</v>
      </c>
      <c r="D15" s="2">
        <v>77</v>
      </c>
      <c r="E15" s="2">
        <v>77</v>
      </c>
      <c r="F15" s="2">
        <v>77</v>
      </c>
      <c r="G15" s="2">
        <v>77</v>
      </c>
      <c r="H15" s="2">
        <v>77</v>
      </c>
      <c r="I15" s="2">
        <v>77</v>
      </c>
      <c r="J15" s="2">
        <v>77</v>
      </c>
      <c r="K15" s="2">
        <v>77</v>
      </c>
      <c r="L15" s="2">
        <v>77</v>
      </c>
      <c r="M15" s="2">
        <v>77</v>
      </c>
      <c r="N15" s="2">
        <v>77</v>
      </c>
      <c r="O15" s="7">
        <f t="shared" si="0"/>
        <v>2.0031217481789803</v>
      </c>
      <c r="P15" s="2">
        <v>77</v>
      </c>
      <c r="Q15" s="2">
        <v>14</v>
      </c>
      <c r="R15" s="2"/>
    </row>
    <row r="16" spans="1:18" ht="12.75">
      <c r="A16" t="s">
        <v>49</v>
      </c>
      <c r="B16" t="s">
        <v>50</v>
      </c>
      <c r="C16" s="2">
        <v>98</v>
      </c>
      <c r="D16" s="2">
        <v>98</v>
      </c>
      <c r="E16" s="2">
        <v>98</v>
      </c>
      <c r="F16" s="2">
        <v>98</v>
      </c>
      <c r="G16" s="2">
        <v>98</v>
      </c>
      <c r="H16" s="2">
        <v>98</v>
      </c>
      <c r="I16" s="2">
        <v>98</v>
      </c>
      <c r="J16" s="2">
        <v>98</v>
      </c>
      <c r="K16" s="2">
        <v>98</v>
      </c>
      <c r="L16" s="2">
        <v>98</v>
      </c>
      <c r="M16" s="2">
        <v>98</v>
      </c>
      <c r="N16" s="2">
        <v>98</v>
      </c>
      <c r="O16" s="7">
        <f t="shared" si="0"/>
        <v>2.5494276795005204</v>
      </c>
      <c r="P16" s="2">
        <v>98</v>
      </c>
      <c r="Q16" s="2">
        <v>15</v>
      </c>
      <c r="R16" s="2"/>
    </row>
    <row r="17" spans="1:18" ht="12.75">
      <c r="A17" t="s">
        <v>51</v>
      </c>
      <c r="B17" t="s">
        <v>52</v>
      </c>
      <c r="C17" s="2">
        <v>81</v>
      </c>
      <c r="D17" s="2">
        <v>81</v>
      </c>
      <c r="E17" s="2">
        <v>81</v>
      </c>
      <c r="F17" s="2">
        <v>81</v>
      </c>
      <c r="G17" s="2">
        <v>81</v>
      </c>
      <c r="H17" s="2">
        <v>81</v>
      </c>
      <c r="I17" s="2">
        <v>81</v>
      </c>
      <c r="J17" s="2">
        <v>81</v>
      </c>
      <c r="K17" s="2">
        <v>81</v>
      </c>
      <c r="L17" s="2">
        <v>81</v>
      </c>
      <c r="M17" s="2">
        <v>81</v>
      </c>
      <c r="N17" s="2">
        <v>81</v>
      </c>
      <c r="O17" s="7">
        <f t="shared" si="0"/>
        <v>2.1071800208116547</v>
      </c>
      <c r="P17" s="2">
        <v>81</v>
      </c>
      <c r="Q17" s="2">
        <v>16</v>
      </c>
      <c r="R17" s="2"/>
    </row>
    <row r="18" spans="1:18" ht="12.75">
      <c r="A18" t="s">
        <v>51</v>
      </c>
      <c r="B18" t="s">
        <v>48</v>
      </c>
      <c r="C18" s="2">
        <v>92</v>
      </c>
      <c r="D18" s="2">
        <v>92</v>
      </c>
      <c r="E18" s="2">
        <v>92</v>
      </c>
      <c r="F18" s="2">
        <v>92</v>
      </c>
      <c r="G18" s="2">
        <v>92</v>
      </c>
      <c r="H18" s="2">
        <v>92</v>
      </c>
      <c r="I18" s="2">
        <v>92</v>
      </c>
      <c r="J18" s="2">
        <v>92</v>
      </c>
      <c r="K18" s="2">
        <v>92</v>
      </c>
      <c r="L18" s="2">
        <v>92</v>
      </c>
      <c r="M18" s="2">
        <v>92</v>
      </c>
      <c r="N18" s="2">
        <v>92</v>
      </c>
      <c r="O18" s="7">
        <f t="shared" si="0"/>
        <v>2.393340270551509</v>
      </c>
      <c r="P18" s="2">
        <v>92</v>
      </c>
      <c r="Q18" s="2">
        <v>17</v>
      </c>
      <c r="R18" s="2"/>
    </row>
    <row r="19" spans="1:18" ht="12.75">
      <c r="A19" t="s">
        <v>53</v>
      </c>
      <c r="B19" t="s">
        <v>54</v>
      </c>
      <c r="C19" s="2">
        <v>85</v>
      </c>
      <c r="D19" s="2">
        <v>85</v>
      </c>
      <c r="E19" s="2">
        <v>85</v>
      </c>
      <c r="F19" s="2">
        <v>85</v>
      </c>
      <c r="G19" s="2">
        <v>85</v>
      </c>
      <c r="H19" s="2">
        <v>85</v>
      </c>
      <c r="I19" s="2">
        <v>85</v>
      </c>
      <c r="J19" s="2">
        <v>85</v>
      </c>
      <c r="K19" s="2">
        <v>85</v>
      </c>
      <c r="L19" s="2">
        <v>85</v>
      </c>
      <c r="M19" s="2">
        <v>85</v>
      </c>
      <c r="N19" s="2">
        <v>85</v>
      </c>
      <c r="O19" s="7">
        <f t="shared" si="0"/>
        <v>2.2112382934443287</v>
      </c>
      <c r="P19" s="2">
        <v>85</v>
      </c>
      <c r="Q19" s="2">
        <v>18</v>
      </c>
      <c r="R19" s="2"/>
    </row>
    <row r="20" spans="1:18" ht="12.75">
      <c r="A20" t="s">
        <v>55</v>
      </c>
      <c r="B20" t="s">
        <v>56</v>
      </c>
      <c r="C20" s="2">
        <v>100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100</v>
      </c>
      <c r="L20" s="2">
        <v>100</v>
      </c>
      <c r="M20" s="2">
        <v>100</v>
      </c>
      <c r="N20" s="2">
        <v>100</v>
      </c>
      <c r="O20" s="7">
        <f t="shared" si="0"/>
        <v>2.6014568158168574</v>
      </c>
      <c r="P20" s="2">
        <v>100</v>
      </c>
      <c r="Q20" s="2">
        <v>19</v>
      </c>
      <c r="R20" s="2"/>
    </row>
    <row r="21" spans="1:18" ht="12.75">
      <c r="A21" s="5" t="s">
        <v>58</v>
      </c>
      <c r="B21" s="5" t="s">
        <v>57</v>
      </c>
      <c r="C21" s="6">
        <v>43</v>
      </c>
      <c r="D21" s="6">
        <v>43</v>
      </c>
      <c r="E21" s="6">
        <v>43</v>
      </c>
      <c r="F21" s="6">
        <v>43</v>
      </c>
      <c r="G21" s="6">
        <v>43</v>
      </c>
      <c r="H21" s="6">
        <v>43</v>
      </c>
      <c r="I21" s="6">
        <v>43</v>
      </c>
      <c r="J21" s="6">
        <v>43</v>
      </c>
      <c r="K21" s="6">
        <v>0</v>
      </c>
      <c r="L21" s="6">
        <v>43</v>
      </c>
      <c r="M21" s="6">
        <v>43</v>
      </c>
      <c r="N21" s="6">
        <v>43</v>
      </c>
      <c r="O21" s="40">
        <f t="shared" si="0"/>
        <v>1.1186264308012488</v>
      </c>
      <c r="P21" s="6">
        <v>43</v>
      </c>
      <c r="Q21" s="6">
        <v>20</v>
      </c>
      <c r="R21" s="2"/>
    </row>
    <row r="22" spans="1:18" ht="12.75">
      <c r="A22" s="5" t="s">
        <v>58</v>
      </c>
      <c r="B22" s="5" t="s">
        <v>57</v>
      </c>
      <c r="C22" s="6">
        <v>65</v>
      </c>
      <c r="D22" s="6">
        <v>65</v>
      </c>
      <c r="E22" s="6">
        <v>65</v>
      </c>
      <c r="F22" s="6">
        <v>65</v>
      </c>
      <c r="G22" s="6">
        <v>65</v>
      </c>
      <c r="H22" s="6">
        <v>65</v>
      </c>
      <c r="I22" s="6">
        <v>65</v>
      </c>
      <c r="J22" s="6">
        <v>65</v>
      </c>
      <c r="K22" s="6">
        <v>0</v>
      </c>
      <c r="L22" s="6">
        <v>65</v>
      </c>
      <c r="M22" s="6">
        <v>65</v>
      </c>
      <c r="N22" s="6">
        <v>65</v>
      </c>
      <c r="O22" s="40">
        <f t="shared" si="0"/>
        <v>1.6909469302809574</v>
      </c>
      <c r="P22" s="6">
        <v>65</v>
      </c>
      <c r="Q22" s="6">
        <v>21</v>
      </c>
      <c r="R22" s="2"/>
    </row>
    <row r="23" spans="1:18" ht="12.75">
      <c r="A23" s="5" t="s">
        <v>59</v>
      </c>
      <c r="B23" s="5" t="s">
        <v>60</v>
      </c>
      <c r="C23" s="6">
        <v>92</v>
      </c>
      <c r="D23" s="6">
        <v>92</v>
      </c>
      <c r="E23" s="6">
        <v>92</v>
      </c>
      <c r="F23" s="6">
        <v>92</v>
      </c>
      <c r="G23" s="6">
        <v>92</v>
      </c>
      <c r="H23" s="6">
        <v>92</v>
      </c>
      <c r="I23" s="6">
        <v>92</v>
      </c>
      <c r="J23" s="6">
        <v>92</v>
      </c>
      <c r="K23" s="6">
        <v>92</v>
      </c>
      <c r="L23" s="6">
        <v>92</v>
      </c>
      <c r="M23" s="6">
        <v>92</v>
      </c>
      <c r="N23" s="6">
        <v>92</v>
      </c>
      <c r="O23" s="40">
        <f t="shared" si="0"/>
        <v>2.393340270551509</v>
      </c>
      <c r="P23" s="6">
        <v>92</v>
      </c>
      <c r="Q23" s="6">
        <v>22</v>
      </c>
      <c r="R23" s="2"/>
    </row>
    <row r="24" spans="1:18" ht="12.75">
      <c r="A24" t="s">
        <v>61</v>
      </c>
      <c r="B24" t="s">
        <v>62</v>
      </c>
      <c r="C24" s="2">
        <v>63</v>
      </c>
      <c r="D24" s="2">
        <v>63</v>
      </c>
      <c r="E24" s="2">
        <v>63</v>
      </c>
      <c r="F24" s="2">
        <v>63</v>
      </c>
      <c r="G24" s="2">
        <v>63</v>
      </c>
      <c r="H24" s="2">
        <v>63</v>
      </c>
      <c r="I24" s="2">
        <v>63</v>
      </c>
      <c r="J24" s="2">
        <v>63</v>
      </c>
      <c r="K24" s="2">
        <v>63</v>
      </c>
      <c r="L24" s="2">
        <v>63</v>
      </c>
      <c r="M24" s="2">
        <v>63</v>
      </c>
      <c r="N24" s="2">
        <v>63</v>
      </c>
      <c r="O24" s="7">
        <f t="shared" si="0"/>
        <v>1.6389177939646202</v>
      </c>
      <c r="P24" s="2">
        <v>63</v>
      </c>
      <c r="Q24" s="2">
        <v>23</v>
      </c>
      <c r="R24" s="6"/>
    </row>
    <row r="25" spans="1:18" ht="12.75">
      <c r="A25" t="s">
        <v>63</v>
      </c>
      <c r="B25" t="s">
        <v>64</v>
      </c>
      <c r="C25" s="2">
        <v>65</v>
      </c>
      <c r="D25" s="2">
        <v>65</v>
      </c>
      <c r="E25" s="2">
        <v>65</v>
      </c>
      <c r="F25" s="2">
        <v>65</v>
      </c>
      <c r="G25" s="2">
        <v>65</v>
      </c>
      <c r="H25" s="2">
        <v>65</v>
      </c>
      <c r="I25" s="2">
        <v>65</v>
      </c>
      <c r="J25" s="2">
        <v>65</v>
      </c>
      <c r="K25" s="2">
        <v>65</v>
      </c>
      <c r="L25" s="2">
        <v>65</v>
      </c>
      <c r="M25" s="2">
        <v>65</v>
      </c>
      <c r="N25" s="2">
        <v>65</v>
      </c>
      <c r="O25" s="7">
        <f t="shared" si="0"/>
        <v>1.6909469302809574</v>
      </c>
      <c r="P25" s="2">
        <v>65</v>
      </c>
      <c r="Q25" s="2">
        <v>24</v>
      </c>
      <c r="R25" s="2"/>
    </row>
    <row r="26" spans="1:18" ht="12.75">
      <c r="A26" t="s">
        <v>65</v>
      </c>
      <c r="B26" t="s">
        <v>66</v>
      </c>
      <c r="C26" s="2">
        <v>45</v>
      </c>
      <c r="D26" s="2">
        <v>45</v>
      </c>
      <c r="E26" s="2">
        <v>45</v>
      </c>
      <c r="F26" s="2">
        <v>45</v>
      </c>
      <c r="G26" s="2">
        <v>45</v>
      </c>
      <c r="H26" s="2">
        <v>45</v>
      </c>
      <c r="I26" s="2">
        <v>45</v>
      </c>
      <c r="J26" s="2">
        <v>45</v>
      </c>
      <c r="K26" s="2">
        <v>45</v>
      </c>
      <c r="L26" s="2">
        <v>45</v>
      </c>
      <c r="M26" s="2">
        <v>45</v>
      </c>
      <c r="N26" s="2">
        <v>45</v>
      </c>
      <c r="O26" s="7">
        <f t="shared" si="0"/>
        <v>1.1706555671175858</v>
      </c>
      <c r="P26" s="2">
        <v>45</v>
      </c>
      <c r="Q26" s="2">
        <v>25</v>
      </c>
      <c r="R26" s="2"/>
    </row>
    <row r="27" spans="1:18" ht="12.75">
      <c r="A27" s="5" t="s">
        <v>61</v>
      </c>
      <c r="B27" s="5" t="s">
        <v>62</v>
      </c>
      <c r="C27" s="2">
        <v>64</v>
      </c>
      <c r="D27" s="2">
        <v>64</v>
      </c>
      <c r="E27" s="2">
        <v>64</v>
      </c>
      <c r="F27" s="2">
        <v>64</v>
      </c>
      <c r="G27" s="2">
        <v>64</v>
      </c>
      <c r="H27" s="2">
        <v>64</v>
      </c>
      <c r="I27" s="2">
        <v>64</v>
      </c>
      <c r="J27" s="2">
        <v>64</v>
      </c>
      <c r="K27" s="2">
        <v>64</v>
      </c>
      <c r="L27" s="2">
        <v>64</v>
      </c>
      <c r="M27" s="2">
        <v>64</v>
      </c>
      <c r="N27" s="2">
        <v>64</v>
      </c>
      <c r="O27" s="7">
        <f t="shared" si="0"/>
        <v>1.6649323621227887</v>
      </c>
      <c r="P27" s="2">
        <v>64</v>
      </c>
      <c r="Q27" s="2">
        <v>26</v>
      </c>
      <c r="R27" s="6"/>
    </row>
    <row r="28" spans="1:18" ht="12.75">
      <c r="A28" s="5" t="s">
        <v>75</v>
      </c>
      <c r="B28" s="5" t="s">
        <v>68</v>
      </c>
      <c r="C28" s="6">
        <f>D28/2</f>
        <v>0</v>
      </c>
      <c r="D28" s="6">
        <v>0</v>
      </c>
      <c r="E28" s="6">
        <v>955</v>
      </c>
      <c r="F28" s="6">
        <v>955</v>
      </c>
      <c r="G28" s="6">
        <v>0</v>
      </c>
      <c r="H28" s="6">
        <v>0</v>
      </c>
      <c r="I28" s="6">
        <v>0</v>
      </c>
      <c r="J28" s="6">
        <v>955</v>
      </c>
      <c r="K28" s="6">
        <v>0</v>
      </c>
      <c r="L28" s="6">
        <v>955</v>
      </c>
      <c r="M28" s="6">
        <v>955</v>
      </c>
      <c r="N28" s="6">
        <v>955</v>
      </c>
      <c r="O28" s="7">
        <f t="shared" si="0"/>
        <v>24.843912591050987</v>
      </c>
      <c r="P28" s="6">
        <v>955</v>
      </c>
      <c r="Q28" s="6" t="s">
        <v>147</v>
      </c>
      <c r="R28" s="6"/>
    </row>
    <row r="29" spans="1:18" ht="12.75">
      <c r="A29" s="5" t="s">
        <v>88</v>
      </c>
      <c r="B29" s="5" t="s">
        <v>68</v>
      </c>
      <c r="C29" s="6">
        <v>0</v>
      </c>
      <c r="D29" s="6">
        <v>41</v>
      </c>
      <c r="E29" s="6">
        <v>41</v>
      </c>
      <c r="F29" s="6">
        <v>41</v>
      </c>
      <c r="G29" s="6">
        <v>0</v>
      </c>
      <c r="H29" s="6">
        <v>41</v>
      </c>
      <c r="I29" s="6">
        <v>41</v>
      </c>
      <c r="J29" s="6">
        <v>41</v>
      </c>
      <c r="K29" s="6">
        <v>0</v>
      </c>
      <c r="L29" s="6">
        <v>41</v>
      </c>
      <c r="M29" s="6">
        <v>41</v>
      </c>
      <c r="N29" s="6">
        <v>41</v>
      </c>
      <c r="O29" s="7">
        <f t="shared" si="0"/>
        <v>1.0665972944849116</v>
      </c>
      <c r="P29" s="6">
        <v>41</v>
      </c>
      <c r="Q29" s="6" t="s">
        <v>148</v>
      </c>
      <c r="R29" s="6"/>
    </row>
    <row r="30" spans="1:18" ht="12.75">
      <c r="A30" s="5" t="s">
        <v>69</v>
      </c>
      <c r="B30" s="5" t="s">
        <v>70</v>
      </c>
      <c r="C30" s="6">
        <v>0</v>
      </c>
      <c r="D30" s="6">
        <v>80</v>
      </c>
      <c r="E30" s="6">
        <v>80</v>
      </c>
      <c r="F30" s="6">
        <v>80</v>
      </c>
      <c r="G30" s="6">
        <v>0</v>
      </c>
      <c r="H30" s="6">
        <v>80</v>
      </c>
      <c r="I30" s="6">
        <v>80</v>
      </c>
      <c r="J30" s="6">
        <v>80</v>
      </c>
      <c r="K30" s="6">
        <v>0</v>
      </c>
      <c r="L30" s="6">
        <v>80</v>
      </c>
      <c r="M30" s="6">
        <v>80</v>
      </c>
      <c r="N30" s="6">
        <v>80</v>
      </c>
      <c r="O30" s="7">
        <f t="shared" si="0"/>
        <v>2.0811654526534857</v>
      </c>
      <c r="P30" s="6">
        <v>80</v>
      </c>
      <c r="Q30" s="6">
        <v>28</v>
      </c>
      <c r="R30" s="6"/>
    </row>
    <row r="31" spans="1:18" ht="12.75">
      <c r="A31" s="5" t="s">
        <v>71</v>
      </c>
      <c r="B31" s="5" t="s">
        <v>71</v>
      </c>
      <c r="C31" s="6">
        <f aca="true" t="shared" si="1" ref="C31:C36">D31/2</f>
        <v>100</v>
      </c>
      <c r="D31" s="6">
        <v>200</v>
      </c>
      <c r="E31" s="6">
        <v>200</v>
      </c>
      <c r="F31" s="6">
        <v>200</v>
      </c>
      <c r="G31" s="6">
        <v>0</v>
      </c>
      <c r="H31" s="6">
        <v>0</v>
      </c>
      <c r="I31" s="6">
        <v>0</v>
      </c>
      <c r="J31" s="6">
        <v>200</v>
      </c>
      <c r="K31" s="6">
        <v>0</v>
      </c>
      <c r="L31" s="6">
        <v>200</v>
      </c>
      <c r="M31" s="6">
        <v>200</v>
      </c>
      <c r="N31" s="6">
        <v>200</v>
      </c>
      <c r="O31" s="7">
        <f t="shared" si="0"/>
        <v>5.202913631633715</v>
      </c>
      <c r="P31" s="38">
        <v>200</v>
      </c>
      <c r="Q31" s="6" t="s">
        <v>149</v>
      </c>
      <c r="R31" s="6"/>
    </row>
    <row r="32" spans="1:18" ht="12.75">
      <c r="A32" s="5" t="s">
        <v>72</v>
      </c>
      <c r="B32" s="5" t="s">
        <v>71</v>
      </c>
      <c r="C32" s="6">
        <f t="shared" si="1"/>
        <v>61.5</v>
      </c>
      <c r="D32" s="38">
        <v>123</v>
      </c>
      <c r="E32" s="38">
        <v>123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8">
        <v>123</v>
      </c>
      <c r="M32" s="38">
        <v>123</v>
      </c>
      <c r="N32" s="6">
        <v>0</v>
      </c>
      <c r="O32" s="7">
        <f t="shared" si="0"/>
        <v>3.1997918834547345</v>
      </c>
      <c r="P32" s="38">
        <v>123</v>
      </c>
      <c r="Q32" s="6" t="s">
        <v>150</v>
      </c>
      <c r="R32" s="6"/>
    </row>
    <row r="33" spans="1:18" ht="12.75">
      <c r="A33" s="5" t="s">
        <v>73</v>
      </c>
      <c r="B33" s="5" t="s">
        <v>68</v>
      </c>
      <c r="C33" s="6">
        <f t="shared" si="1"/>
        <v>95</v>
      </c>
      <c r="D33" s="6">
        <v>190</v>
      </c>
      <c r="E33" s="6">
        <v>190</v>
      </c>
      <c r="F33" s="6">
        <v>190</v>
      </c>
      <c r="G33" s="6">
        <v>0</v>
      </c>
      <c r="H33" s="6">
        <v>190</v>
      </c>
      <c r="I33" s="6">
        <v>190</v>
      </c>
      <c r="J33" s="6">
        <v>190</v>
      </c>
      <c r="K33" s="6">
        <v>0</v>
      </c>
      <c r="L33" s="6">
        <v>190</v>
      </c>
      <c r="M33" s="6">
        <v>190</v>
      </c>
      <c r="N33" s="6">
        <v>190</v>
      </c>
      <c r="O33" s="7">
        <f t="shared" si="0"/>
        <v>4.942767950052029</v>
      </c>
      <c r="P33" s="6">
        <v>190</v>
      </c>
      <c r="Q33" s="6">
        <v>30</v>
      </c>
      <c r="R33" s="6"/>
    </row>
    <row r="34" spans="1:18" ht="12.75">
      <c r="A34" s="5" t="s">
        <v>74</v>
      </c>
      <c r="B34" s="5" t="s">
        <v>68</v>
      </c>
      <c r="C34" s="6">
        <f t="shared" si="1"/>
        <v>69.5</v>
      </c>
      <c r="D34" s="6">
        <v>139</v>
      </c>
      <c r="E34" s="6">
        <v>139</v>
      </c>
      <c r="F34" s="6">
        <v>139</v>
      </c>
      <c r="G34" s="6">
        <v>0</v>
      </c>
      <c r="H34" s="6">
        <v>139</v>
      </c>
      <c r="I34" s="6">
        <v>139</v>
      </c>
      <c r="J34" s="6">
        <v>139</v>
      </c>
      <c r="K34" s="6">
        <v>0</v>
      </c>
      <c r="L34" s="6">
        <v>139</v>
      </c>
      <c r="M34" s="6">
        <v>139</v>
      </c>
      <c r="N34" s="6">
        <v>139</v>
      </c>
      <c r="O34" s="7">
        <f t="shared" si="0"/>
        <v>3.6160249739854318</v>
      </c>
      <c r="P34" s="6">
        <v>139</v>
      </c>
      <c r="Q34" s="6">
        <v>31</v>
      </c>
      <c r="R34" s="6"/>
    </row>
    <row r="35" spans="1:18" ht="12.75">
      <c r="A35" s="5" t="s">
        <v>79</v>
      </c>
      <c r="B35" s="5" t="s">
        <v>76</v>
      </c>
      <c r="C35" s="6">
        <f t="shared" si="1"/>
        <v>105</v>
      </c>
      <c r="D35" s="6">
        <v>210</v>
      </c>
      <c r="E35" s="6">
        <v>210</v>
      </c>
      <c r="F35" s="6">
        <v>210</v>
      </c>
      <c r="G35" s="6">
        <v>0</v>
      </c>
      <c r="H35" s="6">
        <v>0</v>
      </c>
      <c r="I35" s="6">
        <v>0</v>
      </c>
      <c r="J35" s="6">
        <v>210</v>
      </c>
      <c r="K35" s="6">
        <v>0</v>
      </c>
      <c r="L35" s="6">
        <v>210</v>
      </c>
      <c r="M35" s="6">
        <v>210</v>
      </c>
      <c r="N35" s="6">
        <v>210</v>
      </c>
      <c r="O35" s="7">
        <f t="shared" si="0"/>
        <v>5.463059313215401</v>
      </c>
      <c r="P35" s="6">
        <v>210</v>
      </c>
      <c r="Q35" s="6">
        <v>32</v>
      </c>
      <c r="R35" s="6"/>
    </row>
    <row r="36" spans="1:18" ht="12.75">
      <c r="A36" s="5" t="s">
        <v>77</v>
      </c>
      <c r="B36" s="5" t="s">
        <v>78</v>
      </c>
      <c r="C36" s="6">
        <f t="shared" si="1"/>
        <v>25.5</v>
      </c>
      <c r="D36" s="6">
        <v>51</v>
      </c>
      <c r="E36" s="6">
        <v>51</v>
      </c>
      <c r="F36" s="6">
        <v>51</v>
      </c>
      <c r="G36" s="6">
        <v>0</v>
      </c>
      <c r="H36" s="6">
        <v>51</v>
      </c>
      <c r="I36" s="6">
        <v>51</v>
      </c>
      <c r="J36" s="6">
        <v>51</v>
      </c>
      <c r="K36" s="6">
        <v>0</v>
      </c>
      <c r="L36" s="6">
        <v>51</v>
      </c>
      <c r="M36" s="6">
        <v>51</v>
      </c>
      <c r="N36" s="6">
        <v>51</v>
      </c>
      <c r="O36" s="7">
        <f t="shared" si="0"/>
        <v>1.3267429760665972</v>
      </c>
      <c r="P36" s="6">
        <v>51</v>
      </c>
      <c r="Q36" s="6">
        <v>33</v>
      </c>
      <c r="R36" s="6"/>
    </row>
    <row r="37" spans="1:18" ht="12.75">
      <c r="A37" s="20" t="s">
        <v>91</v>
      </c>
      <c r="B37" s="20" t="s">
        <v>82</v>
      </c>
      <c r="C37" s="21">
        <v>0</v>
      </c>
      <c r="D37" s="22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7">
        <f t="shared" si="0"/>
        <v>0</v>
      </c>
      <c r="P37" s="6">
        <v>0</v>
      </c>
      <c r="Q37" s="2" t="s">
        <v>80</v>
      </c>
      <c r="R37" s="2"/>
    </row>
    <row r="38" spans="1:16" ht="12.75">
      <c r="A38" s="5" t="s">
        <v>142</v>
      </c>
      <c r="C38" s="2">
        <f>SUM(C2:C37)</f>
        <v>2311.5</v>
      </c>
      <c r="D38" s="2">
        <f aca="true" t="shared" si="2" ref="D38:N38">SUM(D2:D37)</f>
        <v>2889</v>
      </c>
      <c r="E38" s="2">
        <f t="shared" si="2"/>
        <v>3844</v>
      </c>
      <c r="F38" s="2">
        <f t="shared" si="2"/>
        <v>3721</v>
      </c>
      <c r="G38" s="2">
        <f t="shared" si="2"/>
        <v>1855</v>
      </c>
      <c r="H38" s="2">
        <f t="shared" si="2"/>
        <v>2356</v>
      </c>
      <c r="I38" s="2">
        <f t="shared" si="2"/>
        <v>2356</v>
      </c>
      <c r="J38" s="2">
        <f t="shared" si="2"/>
        <v>3721</v>
      </c>
      <c r="K38" s="2">
        <f t="shared" si="2"/>
        <v>1747</v>
      </c>
      <c r="L38" s="2">
        <f t="shared" si="2"/>
        <v>3844</v>
      </c>
      <c r="M38" s="2">
        <f t="shared" si="2"/>
        <v>3844</v>
      </c>
      <c r="N38" s="2">
        <f t="shared" si="2"/>
        <v>3721</v>
      </c>
      <c r="O38" s="37">
        <f>SUM(O2:O37)</f>
        <v>100.00000000000001</v>
      </c>
      <c r="P38" s="8">
        <f>SUM(P2:P37)</f>
        <v>3844</v>
      </c>
    </row>
    <row r="39" spans="3:16" ht="12.75">
      <c r="C39">
        <v>2311.5</v>
      </c>
      <c r="D39" s="2">
        <v>2889</v>
      </c>
      <c r="E39" s="2">
        <v>3844</v>
      </c>
      <c r="F39" s="2">
        <v>3721</v>
      </c>
      <c r="G39" s="2">
        <v>1855</v>
      </c>
      <c r="H39" s="2">
        <v>2356</v>
      </c>
      <c r="I39" s="2">
        <v>2356</v>
      </c>
      <c r="J39" s="2">
        <v>3721</v>
      </c>
      <c r="K39" s="2">
        <v>1747</v>
      </c>
      <c r="L39" s="2">
        <v>3844</v>
      </c>
      <c r="M39" s="16">
        <v>3844</v>
      </c>
      <c r="N39" s="2">
        <v>3721</v>
      </c>
      <c r="O39" s="2">
        <v>100</v>
      </c>
      <c r="P39" s="2">
        <v>3844</v>
      </c>
    </row>
    <row r="41" spans="15:16" ht="12.75">
      <c r="O41" s="2"/>
      <c r="P41" s="2"/>
    </row>
    <row r="44" spans="1:7" ht="12.75">
      <c r="A44" t="s">
        <v>85</v>
      </c>
      <c r="C44" s="2" t="s">
        <v>89</v>
      </c>
      <c r="D44">
        <v>1855</v>
      </c>
      <c r="F44" s="2" t="s">
        <v>90</v>
      </c>
      <c r="G44" s="10">
        <v>48.3</v>
      </c>
    </row>
    <row r="45" spans="1:7" ht="12.75">
      <c r="A45" t="s">
        <v>86</v>
      </c>
      <c r="C45" s="2" t="s">
        <v>89</v>
      </c>
      <c r="D45">
        <v>1989</v>
      </c>
      <c r="F45" s="2" t="s">
        <v>90</v>
      </c>
      <c r="G45" s="10">
        <v>51.7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D1">
      <selection activeCell="Q40" sqref="Q40"/>
    </sheetView>
  </sheetViews>
  <sheetFormatPr defaultColWidth="11.421875" defaultRowHeight="12.75"/>
  <cols>
    <col min="1" max="1" width="23.28125" style="0" customWidth="1"/>
    <col min="2" max="2" width="7.00390625" style="0" customWidth="1"/>
    <col min="3" max="14" width="7.7109375" style="0" customWidth="1"/>
    <col min="15" max="15" width="7.00390625" style="0" customWidth="1"/>
    <col min="16" max="16" width="9.421875" style="2" customWidth="1"/>
    <col min="17" max="17" width="10.140625" style="2" customWidth="1"/>
    <col min="18" max="19" width="11.421875" style="2" customWidth="1"/>
    <col min="20" max="20" width="14.140625" style="0" customWidth="1"/>
    <col min="21" max="21" width="9.421875" style="0" customWidth="1"/>
    <col min="22" max="22" width="25.421875" style="0" customWidth="1"/>
    <col min="23" max="23" width="28.421875" style="0" customWidth="1"/>
    <col min="24" max="24" width="8.7109375" style="0" customWidth="1"/>
    <col min="25" max="25" width="10.28125" style="0" customWidth="1"/>
  </cols>
  <sheetData>
    <row r="1" spans="20:25" ht="18">
      <c r="T1" s="24" t="s">
        <v>93</v>
      </c>
      <c r="U1" s="25"/>
      <c r="V1" s="25"/>
      <c r="W1" s="25"/>
      <c r="X1" s="25"/>
      <c r="Y1" s="26"/>
    </row>
    <row r="2" spans="1:24" ht="63.75">
      <c r="A2" s="4" t="s">
        <v>3</v>
      </c>
      <c r="B2" s="4" t="s">
        <v>116</v>
      </c>
      <c r="C2" s="13" t="s">
        <v>130</v>
      </c>
      <c r="D2" s="13" t="s">
        <v>131</v>
      </c>
      <c r="E2" s="14" t="s">
        <v>127</v>
      </c>
      <c r="F2" s="13" t="s">
        <v>132</v>
      </c>
      <c r="G2" s="13" t="s">
        <v>133</v>
      </c>
      <c r="H2" s="13" t="s">
        <v>134</v>
      </c>
      <c r="I2" s="14" t="s">
        <v>10</v>
      </c>
      <c r="J2" s="13" t="s">
        <v>135</v>
      </c>
      <c r="K2" s="13" t="s">
        <v>136</v>
      </c>
      <c r="L2" s="13" t="s">
        <v>137</v>
      </c>
      <c r="M2" s="14" t="s">
        <v>138</v>
      </c>
      <c r="N2" s="13" t="s">
        <v>139</v>
      </c>
      <c r="O2" s="13" t="s">
        <v>16</v>
      </c>
      <c r="P2" s="17" t="s">
        <v>144</v>
      </c>
      <c r="Q2" s="17" t="s">
        <v>145</v>
      </c>
      <c r="R2" s="17" t="s">
        <v>146</v>
      </c>
      <c r="S2" s="17" t="s">
        <v>141</v>
      </c>
      <c r="T2" s="42" t="s">
        <v>154</v>
      </c>
      <c r="U2" s="27" t="s">
        <v>126</v>
      </c>
      <c r="W2" s="41" t="s">
        <v>153</v>
      </c>
      <c r="X2" s="29" t="s">
        <v>126</v>
      </c>
    </row>
    <row r="3" spans="1:24" ht="12.75">
      <c r="A3" s="3" t="s">
        <v>128</v>
      </c>
      <c r="B3" s="2" t="s">
        <v>129</v>
      </c>
      <c r="C3">
        <v>47000</v>
      </c>
      <c r="D3">
        <v>41000</v>
      </c>
      <c r="E3">
        <v>60000</v>
      </c>
      <c r="F3">
        <v>20000</v>
      </c>
      <c r="G3">
        <v>78000</v>
      </c>
      <c r="H3">
        <v>80000</v>
      </c>
      <c r="I3">
        <v>40000</v>
      </c>
      <c r="J3">
        <v>135000</v>
      </c>
      <c r="K3">
        <v>10000</v>
      </c>
      <c r="L3">
        <v>30000</v>
      </c>
      <c r="M3">
        <v>110000</v>
      </c>
      <c r="N3">
        <v>115000</v>
      </c>
      <c r="O3" s="2">
        <v>3844</v>
      </c>
      <c r="P3" s="2">
        <f aca="true" t="shared" si="0" ref="P3:P39">SUM(C3:N3)</f>
        <v>766000</v>
      </c>
      <c r="Q3" s="15">
        <f aca="true" t="shared" si="1" ref="Q3:Q39">+P3/12</f>
        <v>63833.333333333336</v>
      </c>
      <c r="T3" s="30" t="s">
        <v>94</v>
      </c>
      <c r="U3" s="28">
        <v>47000</v>
      </c>
      <c r="V3" s="31" t="s">
        <v>6</v>
      </c>
      <c r="W3" s="28" t="s">
        <v>99</v>
      </c>
      <c r="X3" s="32">
        <v>50000</v>
      </c>
    </row>
    <row r="4" spans="1:24" ht="12.75">
      <c r="A4" t="s">
        <v>18</v>
      </c>
      <c r="B4" s="2">
        <v>1</v>
      </c>
      <c r="C4" s="15">
        <f>47000/2311.5*O4</f>
        <v>1423.3181916504434</v>
      </c>
      <c r="D4" s="15">
        <f>41000/2889*O4</f>
        <v>993.4233298719281</v>
      </c>
      <c r="E4" s="15">
        <f>60000/3844*O4</f>
        <v>1092.61186264308</v>
      </c>
      <c r="F4" s="15">
        <f>20000/3721*O4</f>
        <v>376.24294544477294</v>
      </c>
      <c r="G4" s="15">
        <f>78000/1855*O4</f>
        <v>2943.396226415094</v>
      </c>
      <c r="H4" s="15">
        <f>80000/2356*O4</f>
        <v>2376.9100169779285</v>
      </c>
      <c r="I4" s="15">
        <f>40000/2356*O4</f>
        <v>1188.4550084889643</v>
      </c>
      <c r="J4" s="15">
        <f>135000/3721*O4</f>
        <v>2539.639881752217</v>
      </c>
      <c r="K4" s="15">
        <f>10000/1747*O4</f>
        <v>400.68689181453925</v>
      </c>
      <c r="L4" s="15">
        <f>30000/3844*O4</f>
        <v>546.30593132154</v>
      </c>
      <c r="M4" s="15">
        <f>110000/3844*O4</f>
        <v>2003.1217481789802</v>
      </c>
      <c r="N4" s="15">
        <f>115000/3721*O4</f>
        <v>2163.3969363074443</v>
      </c>
      <c r="O4" s="2">
        <v>70</v>
      </c>
      <c r="P4" s="15">
        <f t="shared" si="0"/>
        <v>18047.508970866933</v>
      </c>
      <c r="Q4" s="15">
        <f t="shared" si="1"/>
        <v>1503.9590809055778</v>
      </c>
      <c r="R4" s="2">
        <v>16692</v>
      </c>
      <c r="S4" s="15">
        <f aca="true" t="shared" si="2" ref="S4:S38">+(P4-R4)/12</f>
        <v>112.95908090557775</v>
      </c>
      <c r="T4" s="30" t="s">
        <v>5</v>
      </c>
      <c r="U4" s="28">
        <v>41000</v>
      </c>
      <c r="V4" s="28"/>
      <c r="W4" s="28" t="s">
        <v>101</v>
      </c>
      <c r="X4" s="32">
        <v>10000</v>
      </c>
    </row>
    <row r="5" spans="1:24" ht="12.75">
      <c r="A5" t="s">
        <v>25</v>
      </c>
      <c r="B5" s="2">
        <v>2</v>
      </c>
      <c r="C5" s="15">
        <f aca="true" t="shared" si="3" ref="C5:C39">47000/2311.5*O5</f>
        <v>1646.9824789097988</v>
      </c>
      <c r="D5" s="15">
        <f aca="true" t="shared" si="4" ref="D5:D38">41000/2889*O5</f>
        <v>1149.532710280374</v>
      </c>
      <c r="E5" s="15">
        <f aca="true" t="shared" si="5" ref="E5:E38">60000/3844*O5</f>
        <v>1264.3080124869928</v>
      </c>
      <c r="F5" s="15">
        <f aca="true" t="shared" si="6" ref="F5:F39">20000/3721*O5</f>
        <v>435.3668368718087</v>
      </c>
      <c r="G5" s="15">
        <f aca="true" t="shared" si="7" ref="G5:G39">78000/1855*O5</f>
        <v>3405.929919137466</v>
      </c>
      <c r="H5" s="15">
        <f aca="true" t="shared" si="8" ref="H5:H39">80000/2356*O5</f>
        <v>2750.424448217317</v>
      </c>
      <c r="I5" s="15">
        <f aca="true" t="shared" si="9" ref="I5:I39">40000/2356*O5</f>
        <v>1375.2122241086586</v>
      </c>
      <c r="J5" s="15">
        <f aca="true" t="shared" si="10" ref="J5:J39">135000/3721*O5</f>
        <v>2938.7261488847084</v>
      </c>
      <c r="K5" s="15">
        <f aca="true" t="shared" si="11" ref="K5:K39">10000/1747*O5</f>
        <v>463.65197481396683</v>
      </c>
      <c r="L5" s="15">
        <f aca="true" t="shared" si="12" ref="L5:L39">30000/3844*O5</f>
        <v>632.1540062434964</v>
      </c>
      <c r="M5" s="15">
        <f aca="true" t="shared" si="13" ref="M5:M39">110000/3844*O5</f>
        <v>2317.89802289282</v>
      </c>
      <c r="N5" s="15">
        <f>115000/3721*O5</f>
        <v>2503.3593120129</v>
      </c>
      <c r="O5" s="2">
        <v>81</v>
      </c>
      <c r="P5" s="15">
        <f t="shared" si="0"/>
        <v>20883.54609486031</v>
      </c>
      <c r="Q5" s="15">
        <f t="shared" si="1"/>
        <v>1740.295507905026</v>
      </c>
      <c r="R5" s="2">
        <v>18828</v>
      </c>
      <c r="S5" s="15">
        <f t="shared" si="2"/>
        <v>171.29550790502586</v>
      </c>
      <c r="T5" s="30" t="s">
        <v>6</v>
      </c>
      <c r="U5" s="28">
        <f>+X3+X4</f>
        <v>60000</v>
      </c>
      <c r="V5" s="31" t="s">
        <v>9</v>
      </c>
      <c r="W5" s="28" t="s">
        <v>102</v>
      </c>
      <c r="X5" s="32">
        <v>60000</v>
      </c>
    </row>
    <row r="6" spans="1:24" ht="12.75">
      <c r="A6" t="s">
        <v>28</v>
      </c>
      <c r="B6" s="2">
        <v>3</v>
      </c>
      <c r="C6" s="15">
        <f t="shared" si="3"/>
        <v>2256.9759896171317</v>
      </c>
      <c r="D6" s="15">
        <f t="shared" si="4"/>
        <v>1575.2855659397717</v>
      </c>
      <c r="E6" s="15">
        <f t="shared" si="5"/>
        <v>1732.570239334027</v>
      </c>
      <c r="F6" s="15">
        <f t="shared" si="6"/>
        <v>596.6138134909971</v>
      </c>
      <c r="G6" s="15">
        <f t="shared" si="7"/>
        <v>4667.385444743935</v>
      </c>
      <c r="H6" s="15">
        <f t="shared" si="8"/>
        <v>3769.1001697792867</v>
      </c>
      <c r="I6" s="15">
        <f t="shared" si="9"/>
        <v>1884.5500848896434</v>
      </c>
      <c r="J6" s="15">
        <f t="shared" si="10"/>
        <v>4027.1432410642296</v>
      </c>
      <c r="K6" s="15">
        <f t="shared" si="11"/>
        <v>635.3749284487693</v>
      </c>
      <c r="L6" s="15">
        <f t="shared" si="12"/>
        <v>866.2851196670135</v>
      </c>
      <c r="M6" s="15">
        <f t="shared" si="13"/>
        <v>3176.378772112383</v>
      </c>
      <c r="N6" s="15">
        <f aca="true" t="shared" si="14" ref="N6:N39">115000/3721*O6</f>
        <v>3430.5294275732326</v>
      </c>
      <c r="O6" s="2">
        <v>111</v>
      </c>
      <c r="P6" s="15">
        <f t="shared" si="0"/>
        <v>28618.192796660423</v>
      </c>
      <c r="Q6" s="15">
        <f t="shared" si="1"/>
        <v>2384.849399721702</v>
      </c>
      <c r="R6" s="2">
        <v>24636</v>
      </c>
      <c r="S6" s="15">
        <f t="shared" si="2"/>
        <v>331.84939972170196</v>
      </c>
      <c r="T6" s="30" t="s">
        <v>7</v>
      </c>
      <c r="U6" s="28">
        <v>20000</v>
      </c>
      <c r="V6" s="28"/>
      <c r="W6" s="28" t="s">
        <v>108</v>
      </c>
      <c r="X6" s="32">
        <v>20000</v>
      </c>
    </row>
    <row r="7" spans="1:24" ht="12.75">
      <c r="A7" t="s">
        <v>30</v>
      </c>
      <c r="B7" s="2">
        <v>4</v>
      </c>
      <c r="C7" s="15">
        <f t="shared" si="3"/>
        <v>1951.9792342634653</v>
      </c>
      <c r="D7" s="15">
        <f t="shared" si="4"/>
        <v>1362.4091381100727</v>
      </c>
      <c r="E7" s="15">
        <f t="shared" si="5"/>
        <v>1498.4391259105098</v>
      </c>
      <c r="F7" s="15">
        <f t="shared" si="6"/>
        <v>515.9903251814029</v>
      </c>
      <c r="G7" s="15">
        <f t="shared" si="7"/>
        <v>4036.657681940701</v>
      </c>
      <c r="H7" s="15">
        <f t="shared" si="8"/>
        <v>3259.7623089983017</v>
      </c>
      <c r="I7" s="15">
        <f t="shared" si="9"/>
        <v>1629.8811544991509</v>
      </c>
      <c r="J7" s="15">
        <f t="shared" si="10"/>
        <v>3482.934694974469</v>
      </c>
      <c r="K7" s="15">
        <f t="shared" si="11"/>
        <v>549.5134516313681</v>
      </c>
      <c r="L7" s="15">
        <f t="shared" si="12"/>
        <v>749.2195629552549</v>
      </c>
      <c r="M7" s="15">
        <f t="shared" si="13"/>
        <v>2747.1383975026015</v>
      </c>
      <c r="N7" s="15">
        <f t="shared" si="14"/>
        <v>2966.9443697930665</v>
      </c>
      <c r="O7" s="2">
        <v>96</v>
      </c>
      <c r="P7" s="15">
        <f t="shared" si="0"/>
        <v>24750.86944576036</v>
      </c>
      <c r="Q7" s="15">
        <f t="shared" si="1"/>
        <v>2062.572453813363</v>
      </c>
      <c r="R7" s="2">
        <v>21732</v>
      </c>
      <c r="S7" s="15">
        <f t="shared" si="2"/>
        <v>251.5724538133633</v>
      </c>
      <c r="T7" s="30" t="s">
        <v>8</v>
      </c>
      <c r="U7" s="28">
        <v>78000</v>
      </c>
      <c r="V7" s="31" t="s">
        <v>10</v>
      </c>
      <c r="W7" s="28" t="s">
        <v>10</v>
      </c>
      <c r="X7" s="32">
        <v>31700</v>
      </c>
    </row>
    <row r="8" spans="1:24" ht="12.75">
      <c r="A8" t="s">
        <v>32</v>
      </c>
      <c r="B8" s="2">
        <v>5</v>
      </c>
      <c r="C8" s="15">
        <f t="shared" si="3"/>
        <v>935.3233830845771</v>
      </c>
      <c r="D8" s="15">
        <f t="shared" si="4"/>
        <v>652.8210453444099</v>
      </c>
      <c r="E8" s="15">
        <f t="shared" si="5"/>
        <v>718.0020811654526</v>
      </c>
      <c r="F8" s="15">
        <f t="shared" si="6"/>
        <v>247.24536414942222</v>
      </c>
      <c r="G8" s="15">
        <f t="shared" si="7"/>
        <v>1934.2318059299191</v>
      </c>
      <c r="H8" s="15">
        <f t="shared" si="8"/>
        <v>1561.969439728353</v>
      </c>
      <c r="I8" s="15">
        <f t="shared" si="9"/>
        <v>780.9847198641766</v>
      </c>
      <c r="J8" s="15">
        <f t="shared" si="10"/>
        <v>1668.9062080085998</v>
      </c>
      <c r="K8" s="15">
        <f t="shared" si="11"/>
        <v>263.30852890669723</v>
      </c>
      <c r="L8" s="15">
        <f t="shared" si="12"/>
        <v>359.0010405827263</v>
      </c>
      <c r="M8" s="15">
        <f t="shared" si="13"/>
        <v>1316.33714880333</v>
      </c>
      <c r="N8" s="15">
        <f t="shared" si="14"/>
        <v>1421.6608438591775</v>
      </c>
      <c r="O8" s="2">
        <v>46</v>
      </c>
      <c r="P8" s="15">
        <f t="shared" si="0"/>
        <v>11859.791609426842</v>
      </c>
      <c r="Q8" s="15">
        <f t="shared" si="1"/>
        <v>988.3159674522368</v>
      </c>
      <c r="R8" s="2">
        <v>12048</v>
      </c>
      <c r="S8" s="15">
        <f t="shared" si="2"/>
        <v>-15.684032547763158</v>
      </c>
      <c r="T8" s="30" t="s">
        <v>9</v>
      </c>
      <c r="U8" s="28">
        <f>+X5+X6</f>
        <v>80000</v>
      </c>
      <c r="V8" s="28"/>
      <c r="W8" s="28" t="s">
        <v>103</v>
      </c>
      <c r="X8" s="32">
        <v>8300</v>
      </c>
    </row>
    <row r="9" spans="1:24" ht="12.75">
      <c r="A9" t="s">
        <v>33</v>
      </c>
      <c r="B9" s="2">
        <v>6</v>
      </c>
      <c r="C9" s="15">
        <f t="shared" si="3"/>
        <v>1240.3201384382435</v>
      </c>
      <c r="D9" s="15">
        <f t="shared" si="4"/>
        <v>865.6974731741087</v>
      </c>
      <c r="E9" s="15">
        <f t="shared" si="5"/>
        <v>952.1331945889698</v>
      </c>
      <c r="F9" s="15">
        <f t="shared" si="6"/>
        <v>327.8688524590164</v>
      </c>
      <c r="G9" s="15">
        <f t="shared" si="7"/>
        <v>2564.9595687331534</v>
      </c>
      <c r="H9" s="15">
        <f t="shared" si="8"/>
        <v>2071.307300509338</v>
      </c>
      <c r="I9" s="15">
        <f t="shared" si="9"/>
        <v>1035.653650254669</v>
      </c>
      <c r="J9" s="15">
        <f t="shared" si="10"/>
        <v>2213.1147540983607</v>
      </c>
      <c r="K9" s="15">
        <f t="shared" si="11"/>
        <v>349.1700057240985</v>
      </c>
      <c r="L9" s="15">
        <f t="shared" si="12"/>
        <v>476.0665972944849</v>
      </c>
      <c r="M9" s="15">
        <f t="shared" si="13"/>
        <v>1745.5775234131113</v>
      </c>
      <c r="N9" s="15">
        <f t="shared" si="14"/>
        <v>1885.245901639344</v>
      </c>
      <c r="O9" s="2">
        <v>61</v>
      </c>
      <c r="P9" s="15">
        <f t="shared" si="0"/>
        <v>15727.114960326897</v>
      </c>
      <c r="Q9" s="15">
        <f t="shared" si="1"/>
        <v>1310.5929133605748</v>
      </c>
      <c r="R9" s="2">
        <v>14952</v>
      </c>
      <c r="S9" s="15">
        <f t="shared" si="2"/>
        <v>64.59291336057474</v>
      </c>
      <c r="T9" s="30" t="s">
        <v>10</v>
      </c>
      <c r="U9" s="28">
        <f>SUM(W7:X8)</f>
        <v>40000</v>
      </c>
      <c r="V9" s="31" t="s">
        <v>95</v>
      </c>
      <c r="W9" s="28" t="s">
        <v>104</v>
      </c>
      <c r="X9" s="32">
        <v>0</v>
      </c>
    </row>
    <row r="10" spans="1:24" ht="12.75">
      <c r="A10" t="s">
        <v>35</v>
      </c>
      <c r="B10" s="2">
        <v>7</v>
      </c>
      <c r="C10" s="15">
        <f t="shared" si="3"/>
        <v>1036.988968202466</v>
      </c>
      <c r="D10" s="15">
        <f t="shared" si="4"/>
        <v>723.7798546209762</v>
      </c>
      <c r="E10" s="15">
        <f t="shared" si="5"/>
        <v>796.0457856399584</v>
      </c>
      <c r="F10" s="15">
        <f t="shared" si="6"/>
        <v>274.1198602526203</v>
      </c>
      <c r="G10" s="15">
        <f t="shared" si="7"/>
        <v>2144.474393530997</v>
      </c>
      <c r="H10" s="15">
        <f t="shared" si="8"/>
        <v>1731.7487266553478</v>
      </c>
      <c r="I10" s="15">
        <f t="shared" si="9"/>
        <v>865.8743633276739</v>
      </c>
      <c r="J10" s="15">
        <f t="shared" si="10"/>
        <v>1850.3090567051868</v>
      </c>
      <c r="K10" s="15">
        <f t="shared" si="11"/>
        <v>291.9290211791643</v>
      </c>
      <c r="L10" s="15">
        <f t="shared" si="12"/>
        <v>398.0228928199792</v>
      </c>
      <c r="M10" s="15">
        <f t="shared" si="13"/>
        <v>1459.4172736732571</v>
      </c>
      <c r="N10" s="15">
        <f t="shared" si="14"/>
        <v>1576.1891964525664</v>
      </c>
      <c r="O10" s="2">
        <v>51</v>
      </c>
      <c r="P10" s="15">
        <f t="shared" si="0"/>
        <v>13148.899393060192</v>
      </c>
      <c r="Q10" s="15">
        <f t="shared" si="1"/>
        <v>1095.7416160883492</v>
      </c>
      <c r="R10" s="2">
        <v>13008</v>
      </c>
      <c r="S10" s="15">
        <f t="shared" si="2"/>
        <v>11.741616088349323</v>
      </c>
      <c r="T10" s="30" t="s">
        <v>95</v>
      </c>
      <c r="U10" s="28">
        <f>SUM(X9:X13)</f>
        <v>135000</v>
      </c>
      <c r="V10" s="28"/>
      <c r="W10" s="28" t="s">
        <v>105</v>
      </c>
      <c r="X10" s="32">
        <v>100000</v>
      </c>
    </row>
    <row r="11" spans="1:24" ht="12.75">
      <c r="A11" t="s">
        <v>37</v>
      </c>
      <c r="B11" s="2">
        <v>8</v>
      </c>
      <c r="C11" s="15">
        <f t="shared" si="3"/>
        <v>1402.9850746268658</v>
      </c>
      <c r="D11" s="15">
        <f t="shared" si="4"/>
        <v>979.2315680166148</v>
      </c>
      <c r="E11" s="15">
        <f t="shared" si="5"/>
        <v>1077.003121748179</v>
      </c>
      <c r="F11" s="15">
        <f t="shared" si="6"/>
        <v>370.8680462241333</v>
      </c>
      <c r="G11" s="15">
        <f t="shared" si="7"/>
        <v>2901.3477088948785</v>
      </c>
      <c r="H11" s="15">
        <f t="shared" si="8"/>
        <v>2342.9541595925293</v>
      </c>
      <c r="I11" s="15">
        <f t="shared" si="9"/>
        <v>1171.4770797962647</v>
      </c>
      <c r="J11" s="15">
        <f t="shared" si="10"/>
        <v>2503.3593120128994</v>
      </c>
      <c r="K11" s="15">
        <f t="shared" si="11"/>
        <v>394.9627933600458</v>
      </c>
      <c r="L11" s="15">
        <f t="shared" si="12"/>
        <v>538.5015608740895</v>
      </c>
      <c r="M11" s="15">
        <f t="shared" si="13"/>
        <v>1974.5057232049949</v>
      </c>
      <c r="N11" s="15">
        <f t="shared" si="14"/>
        <v>2132.491265788766</v>
      </c>
      <c r="O11" s="2">
        <v>69</v>
      </c>
      <c r="P11" s="15">
        <f t="shared" si="0"/>
        <v>17789.68741414026</v>
      </c>
      <c r="Q11" s="15">
        <f t="shared" si="1"/>
        <v>1482.4739511783548</v>
      </c>
      <c r="R11" s="2">
        <v>16512</v>
      </c>
      <c r="S11" s="15">
        <f t="shared" si="2"/>
        <v>106.47395117835488</v>
      </c>
      <c r="T11" s="30" t="s">
        <v>98</v>
      </c>
      <c r="U11" s="28">
        <v>10000</v>
      </c>
      <c r="V11" s="28"/>
      <c r="W11" s="28" t="s">
        <v>106</v>
      </c>
      <c r="X11" s="32">
        <v>15000</v>
      </c>
    </row>
    <row r="12" spans="1:24" ht="12.75">
      <c r="A12" t="s">
        <v>39</v>
      </c>
      <c r="B12" s="2">
        <v>9</v>
      </c>
      <c r="C12" s="15">
        <f t="shared" si="3"/>
        <v>1057.3220852260438</v>
      </c>
      <c r="D12" s="15">
        <f t="shared" si="4"/>
        <v>737.9716164762895</v>
      </c>
      <c r="E12" s="15">
        <f t="shared" si="5"/>
        <v>811.6545265348595</v>
      </c>
      <c r="F12" s="15">
        <f t="shared" si="6"/>
        <v>279.4947594732599</v>
      </c>
      <c r="G12" s="15">
        <f t="shared" si="7"/>
        <v>2186.5229110512128</v>
      </c>
      <c r="H12" s="15">
        <f t="shared" si="8"/>
        <v>1765.7045840407468</v>
      </c>
      <c r="I12" s="15">
        <f t="shared" si="9"/>
        <v>882.8522920203734</v>
      </c>
      <c r="J12" s="15">
        <f t="shared" si="10"/>
        <v>1886.5896264445041</v>
      </c>
      <c r="K12" s="15">
        <f t="shared" si="11"/>
        <v>297.6531196336577</v>
      </c>
      <c r="L12" s="15">
        <f t="shared" si="12"/>
        <v>405.82726326742977</v>
      </c>
      <c r="M12" s="15">
        <f t="shared" si="13"/>
        <v>1488.0332986472424</v>
      </c>
      <c r="N12" s="15">
        <f t="shared" si="14"/>
        <v>1607.0948669712443</v>
      </c>
      <c r="O12" s="2">
        <v>52</v>
      </c>
      <c r="P12" s="15">
        <f t="shared" si="0"/>
        <v>13406.720949786864</v>
      </c>
      <c r="Q12" s="15">
        <f t="shared" si="1"/>
        <v>1117.226745815572</v>
      </c>
      <c r="R12" s="2">
        <v>13212</v>
      </c>
      <c r="S12" s="15">
        <f t="shared" si="2"/>
        <v>16.22674581557203</v>
      </c>
      <c r="T12" s="30" t="s">
        <v>96</v>
      </c>
      <c r="U12" s="28">
        <v>30000</v>
      </c>
      <c r="V12" s="28"/>
      <c r="W12" s="28" t="s">
        <v>107</v>
      </c>
      <c r="X12" s="32">
        <v>10000</v>
      </c>
    </row>
    <row r="13" spans="1:24" ht="12.75">
      <c r="A13" t="s">
        <v>41</v>
      </c>
      <c r="B13" s="2">
        <v>10</v>
      </c>
      <c r="C13" s="15">
        <f t="shared" si="3"/>
        <v>1545.31689379191</v>
      </c>
      <c r="D13" s="15">
        <f t="shared" si="4"/>
        <v>1078.5739010038076</v>
      </c>
      <c r="E13" s="15">
        <f t="shared" si="5"/>
        <v>1186.264308012487</v>
      </c>
      <c r="F13" s="15">
        <f t="shared" si="6"/>
        <v>408.49234076861063</v>
      </c>
      <c r="G13" s="15">
        <f t="shared" si="7"/>
        <v>3195.6873315363882</v>
      </c>
      <c r="H13" s="15">
        <f t="shared" si="8"/>
        <v>2580.6451612903224</v>
      </c>
      <c r="I13" s="15">
        <f t="shared" si="9"/>
        <v>1290.3225806451612</v>
      </c>
      <c r="J13" s="15">
        <f t="shared" si="10"/>
        <v>2757.3233001881213</v>
      </c>
      <c r="K13" s="15">
        <f t="shared" si="11"/>
        <v>435.03148254149977</v>
      </c>
      <c r="L13" s="15">
        <f t="shared" si="12"/>
        <v>593.1321540062435</v>
      </c>
      <c r="M13" s="15">
        <f t="shared" si="13"/>
        <v>2174.8178980228927</v>
      </c>
      <c r="N13" s="15">
        <f t="shared" si="14"/>
        <v>2348.8309594195107</v>
      </c>
      <c r="O13" s="2">
        <v>76</v>
      </c>
      <c r="P13" s="15">
        <f t="shared" si="0"/>
        <v>19594.438311226957</v>
      </c>
      <c r="Q13" s="15">
        <f t="shared" si="1"/>
        <v>1632.8698592689132</v>
      </c>
      <c r="R13" s="2">
        <v>17856</v>
      </c>
      <c r="S13" s="15">
        <f t="shared" si="2"/>
        <v>144.86985926891307</v>
      </c>
      <c r="T13" s="30" t="s">
        <v>14</v>
      </c>
      <c r="U13" s="28">
        <v>110000</v>
      </c>
      <c r="V13" s="28"/>
      <c r="W13" s="28" t="s">
        <v>113</v>
      </c>
      <c r="X13" s="32">
        <v>10000</v>
      </c>
    </row>
    <row r="14" spans="1:24" ht="12.75">
      <c r="A14" t="s">
        <v>43</v>
      </c>
      <c r="B14" s="2">
        <v>11</v>
      </c>
      <c r="C14" s="15">
        <f t="shared" si="3"/>
        <v>1036.988968202466</v>
      </c>
      <c r="D14" s="15">
        <f t="shared" si="4"/>
        <v>723.7798546209762</v>
      </c>
      <c r="E14" s="15">
        <f t="shared" si="5"/>
        <v>796.0457856399584</v>
      </c>
      <c r="F14" s="15">
        <f t="shared" si="6"/>
        <v>274.1198602526203</v>
      </c>
      <c r="G14" s="15">
        <f t="shared" si="7"/>
        <v>2144.474393530997</v>
      </c>
      <c r="H14" s="15">
        <f t="shared" si="8"/>
        <v>1731.7487266553478</v>
      </c>
      <c r="I14" s="15">
        <f t="shared" si="9"/>
        <v>865.8743633276739</v>
      </c>
      <c r="J14" s="15">
        <f t="shared" si="10"/>
        <v>1850.3090567051868</v>
      </c>
      <c r="K14" s="15">
        <f t="shared" si="11"/>
        <v>291.9290211791643</v>
      </c>
      <c r="L14" s="15">
        <f t="shared" si="12"/>
        <v>398.0228928199792</v>
      </c>
      <c r="M14" s="15">
        <f t="shared" si="13"/>
        <v>1459.4172736732571</v>
      </c>
      <c r="N14" s="15">
        <f t="shared" si="14"/>
        <v>1576.1891964525664</v>
      </c>
      <c r="O14" s="2">
        <v>51</v>
      </c>
      <c r="P14" s="15">
        <f t="shared" si="0"/>
        <v>13148.899393060192</v>
      </c>
      <c r="Q14" s="15">
        <f t="shared" si="1"/>
        <v>1095.7416160883492</v>
      </c>
      <c r="R14" s="2">
        <v>13008</v>
      </c>
      <c r="S14" s="15">
        <f t="shared" si="2"/>
        <v>11.741616088349323</v>
      </c>
      <c r="T14" s="30" t="s">
        <v>97</v>
      </c>
      <c r="U14" s="28">
        <f>SUM(X14:X19)</f>
        <v>115000</v>
      </c>
      <c r="V14" s="31" t="s">
        <v>97</v>
      </c>
      <c r="W14" s="28" t="s">
        <v>100</v>
      </c>
      <c r="X14" s="32">
        <v>30000</v>
      </c>
    </row>
    <row r="15" spans="1:24" ht="12.75">
      <c r="A15" t="s">
        <v>45</v>
      </c>
      <c r="B15" s="2">
        <v>12</v>
      </c>
      <c r="C15" s="15">
        <f t="shared" si="3"/>
        <v>1402.9850746268658</v>
      </c>
      <c r="D15" s="15">
        <f t="shared" si="4"/>
        <v>979.2315680166148</v>
      </c>
      <c r="E15" s="15">
        <f t="shared" si="5"/>
        <v>1077.003121748179</v>
      </c>
      <c r="F15" s="15">
        <f t="shared" si="6"/>
        <v>370.8680462241333</v>
      </c>
      <c r="G15" s="15">
        <f t="shared" si="7"/>
        <v>2901.3477088948785</v>
      </c>
      <c r="H15" s="15">
        <f t="shared" si="8"/>
        <v>2342.9541595925293</v>
      </c>
      <c r="I15" s="15">
        <f t="shared" si="9"/>
        <v>1171.4770797962647</v>
      </c>
      <c r="J15" s="15">
        <f t="shared" si="10"/>
        <v>2503.3593120128994</v>
      </c>
      <c r="K15" s="15">
        <f t="shared" si="11"/>
        <v>394.9627933600458</v>
      </c>
      <c r="L15" s="15">
        <f t="shared" si="12"/>
        <v>538.5015608740895</v>
      </c>
      <c r="M15" s="15">
        <f t="shared" si="13"/>
        <v>1974.5057232049949</v>
      </c>
      <c r="N15" s="15">
        <f t="shared" si="14"/>
        <v>2132.491265788766</v>
      </c>
      <c r="O15" s="2">
        <v>69</v>
      </c>
      <c r="P15" s="15">
        <f t="shared" si="0"/>
        <v>17789.68741414026</v>
      </c>
      <c r="Q15" s="15">
        <f t="shared" si="1"/>
        <v>1482.4739511783548</v>
      </c>
      <c r="R15" s="2">
        <v>16512</v>
      </c>
      <c r="S15" s="15">
        <f t="shared" si="2"/>
        <v>106.47395117835488</v>
      </c>
      <c r="T15" s="30"/>
      <c r="U15" s="28"/>
      <c r="V15" s="28"/>
      <c r="W15" s="28" t="s">
        <v>109</v>
      </c>
      <c r="X15" s="32">
        <v>40000</v>
      </c>
    </row>
    <row r="16" spans="1:24" ht="12.75">
      <c r="A16" t="s">
        <v>47</v>
      </c>
      <c r="B16" s="2">
        <v>13</v>
      </c>
      <c r="C16" s="15">
        <f t="shared" si="3"/>
        <v>1057.3220852260438</v>
      </c>
      <c r="D16" s="15">
        <f t="shared" si="4"/>
        <v>737.9716164762895</v>
      </c>
      <c r="E16" s="15">
        <f t="shared" si="5"/>
        <v>811.6545265348595</v>
      </c>
      <c r="F16" s="15">
        <f t="shared" si="6"/>
        <v>279.4947594732599</v>
      </c>
      <c r="G16" s="15">
        <f t="shared" si="7"/>
        <v>2186.5229110512128</v>
      </c>
      <c r="H16" s="15">
        <f t="shared" si="8"/>
        <v>1765.7045840407468</v>
      </c>
      <c r="I16" s="15">
        <f t="shared" si="9"/>
        <v>882.8522920203734</v>
      </c>
      <c r="J16" s="15">
        <f t="shared" si="10"/>
        <v>1886.5896264445041</v>
      </c>
      <c r="K16" s="15">
        <f t="shared" si="11"/>
        <v>297.6531196336577</v>
      </c>
      <c r="L16" s="15">
        <f t="shared" si="12"/>
        <v>405.82726326742977</v>
      </c>
      <c r="M16" s="15">
        <f t="shared" si="13"/>
        <v>1488.0332986472424</v>
      </c>
      <c r="N16" s="15">
        <f t="shared" si="14"/>
        <v>1607.0948669712443</v>
      </c>
      <c r="O16" s="2">
        <v>52</v>
      </c>
      <c r="P16" s="15">
        <f t="shared" si="0"/>
        <v>13406.720949786864</v>
      </c>
      <c r="Q16" s="15">
        <f t="shared" si="1"/>
        <v>1117.226745815572</v>
      </c>
      <c r="R16" s="2">
        <v>10068</v>
      </c>
      <c r="S16" s="15">
        <f t="shared" si="2"/>
        <v>278.22674581557203</v>
      </c>
      <c r="T16" s="33" t="s">
        <v>115</v>
      </c>
      <c r="U16" s="31">
        <f>SUM(U3:U15)</f>
        <v>766000</v>
      </c>
      <c r="V16" s="28"/>
      <c r="W16" s="28" t="s">
        <v>110</v>
      </c>
      <c r="X16" s="32">
        <v>15000</v>
      </c>
    </row>
    <row r="17" spans="1:24" ht="12.75">
      <c r="A17" t="s">
        <v>47</v>
      </c>
      <c r="B17" s="2">
        <v>14</v>
      </c>
      <c r="C17" s="15">
        <f t="shared" si="3"/>
        <v>1565.6500108154878</v>
      </c>
      <c r="D17" s="15">
        <f t="shared" si="4"/>
        <v>1092.7656628591208</v>
      </c>
      <c r="E17" s="15">
        <f t="shared" si="5"/>
        <v>1201.873048907388</v>
      </c>
      <c r="F17" s="15">
        <f t="shared" si="6"/>
        <v>413.8672399892502</v>
      </c>
      <c r="G17" s="15">
        <f t="shared" si="7"/>
        <v>3237.735849056604</v>
      </c>
      <c r="H17" s="15">
        <f t="shared" si="8"/>
        <v>2614.601018675721</v>
      </c>
      <c r="I17" s="15">
        <f t="shared" si="9"/>
        <v>1307.3005093378606</v>
      </c>
      <c r="J17" s="15">
        <f t="shared" si="10"/>
        <v>2793.6038699274386</v>
      </c>
      <c r="K17" s="15">
        <f t="shared" si="11"/>
        <v>440.75558099599317</v>
      </c>
      <c r="L17" s="15">
        <f t="shared" si="12"/>
        <v>600.936524453694</v>
      </c>
      <c r="M17" s="15">
        <f t="shared" si="13"/>
        <v>2203.433922996878</v>
      </c>
      <c r="N17" s="15">
        <f t="shared" si="14"/>
        <v>2379.7366299381883</v>
      </c>
      <c r="O17" s="2">
        <v>77</v>
      </c>
      <c r="P17" s="15">
        <f t="shared" si="0"/>
        <v>19852.25986795363</v>
      </c>
      <c r="Q17" s="15">
        <f t="shared" si="1"/>
        <v>1654.354988996136</v>
      </c>
      <c r="R17" s="43">
        <f>10068/52*77</f>
        <v>14908.384615384615</v>
      </c>
      <c r="S17" s="15">
        <f t="shared" si="2"/>
        <v>411.98960438075136</v>
      </c>
      <c r="T17" s="30"/>
      <c r="U17" s="28"/>
      <c r="V17" s="28"/>
      <c r="W17" s="28" t="s">
        <v>111</v>
      </c>
      <c r="X17" s="32">
        <v>10000</v>
      </c>
    </row>
    <row r="18" spans="1:24" ht="12.75">
      <c r="A18" t="s">
        <v>49</v>
      </c>
      <c r="B18" s="2">
        <v>15</v>
      </c>
      <c r="C18" s="15">
        <f t="shared" si="3"/>
        <v>1992.6454683106208</v>
      </c>
      <c r="D18" s="15">
        <f t="shared" si="4"/>
        <v>1390.7926618206993</v>
      </c>
      <c r="E18" s="15">
        <f t="shared" si="5"/>
        <v>1529.6566077003122</v>
      </c>
      <c r="F18" s="15">
        <f t="shared" si="6"/>
        <v>526.7401236226821</v>
      </c>
      <c r="G18" s="15">
        <f t="shared" si="7"/>
        <v>4120.754716981132</v>
      </c>
      <c r="H18" s="15">
        <f t="shared" si="8"/>
        <v>3327.6740237690997</v>
      </c>
      <c r="I18" s="15">
        <f t="shared" si="9"/>
        <v>1663.8370118845498</v>
      </c>
      <c r="J18" s="15">
        <f t="shared" si="10"/>
        <v>3555.4958344531037</v>
      </c>
      <c r="K18" s="15">
        <f t="shared" si="11"/>
        <v>560.961648540355</v>
      </c>
      <c r="L18" s="15">
        <f t="shared" si="12"/>
        <v>764.8283038501561</v>
      </c>
      <c r="M18" s="15">
        <f t="shared" si="13"/>
        <v>2804.3704474505726</v>
      </c>
      <c r="N18" s="15">
        <f t="shared" si="14"/>
        <v>3028.755710830422</v>
      </c>
      <c r="O18" s="2">
        <v>98</v>
      </c>
      <c r="P18" s="15">
        <f t="shared" si="0"/>
        <v>25266.51255921371</v>
      </c>
      <c r="Q18" s="15">
        <f t="shared" si="1"/>
        <v>2105.542713267809</v>
      </c>
      <c r="R18" s="2">
        <v>22116</v>
      </c>
      <c r="S18" s="15">
        <f t="shared" si="2"/>
        <v>262.542713267809</v>
      </c>
      <c r="T18" s="30"/>
      <c r="U18" s="28"/>
      <c r="V18" s="28"/>
      <c r="W18" s="28" t="s">
        <v>112</v>
      </c>
      <c r="X18" s="32">
        <v>25000</v>
      </c>
    </row>
    <row r="19" spans="1:24" ht="13.5" thickBot="1">
      <c r="A19" t="s">
        <v>51</v>
      </c>
      <c r="B19" s="2">
        <v>16</v>
      </c>
      <c r="C19" s="15">
        <f t="shared" si="3"/>
        <v>1646.9824789097988</v>
      </c>
      <c r="D19" s="15">
        <f t="shared" si="4"/>
        <v>1149.532710280374</v>
      </c>
      <c r="E19" s="15">
        <f t="shared" si="5"/>
        <v>1264.3080124869928</v>
      </c>
      <c r="F19" s="15">
        <f t="shared" si="6"/>
        <v>435.3668368718087</v>
      </c>
      <c r="G19" s="15">
        <f t="shared" si="7"/>
        <v>3405.929919137466</v>
      </c>
      <c r="H19" s="15">
        <f t="shared" si="8"/>
        <v>2750.424448217317</v>
      </c>
      <c r="I19" s="15">
        <f t="shared" si="9"/>
        <v>1375.2122241086586</v>
      </c>
      <c r="J19" s="15">
        <f t="shared" si="10"/>
        <v>2938.7261488847084</v>
      </c>
      <c r="K19" s="15">
        <f t="shared" si="11"/>
        <v>463.65197481396683</v>
      </c>
      <c r="L19" s="15">
        <f t="shared" si="12"/>
        <v>632.1540062434964</v>
      </c>
      <c r="M19" s="15">
        <f t="shared" si="13"/>
        <v>2317.89802289282</v>
      </c>
      <c r="N19" s="15">
        <f t="shared" si="14"/>
        <v>2503.3593120129</v>
      </c>
      <c r="O19" s="2">
        <v>81</v>
      </c>
      <c r="P19" s="15">
        <f t="shared" si="0"/>
        <v>20883.54609486031</v>
      </c>
      <c r="Q19" s="15">
        <f t="shared" si="1"/>
        <v>1740.295507905026</v>
      </c>
      <c r="R19" s="2">
        <v>18828</v>
      </c>
      <c r="S19" s="15">
        <f t="shared" si="2"/>
        <v>171.29550790502586</v>
      </c>
      <c r="T19" s="34"/>
      <c r="U19" s="35"/>
      <c r="V19" s="35"/>
      <c r="W19" s="35" t="s">
        <v>114</v>
      </c>
      <c r="X19" s="36">
        <v>-5000</v>
      </c>
    </row>
    <row r="20" spans="1:23" ht="12.75">
      <c r="A20" t="s">
        <v>51</v>
      </c>
      <c r="B20" s="2">
        <v>17</v>
      </c>
      <c r="C20" s="15">
        <f t="shared" si="3"/>
        <v>1870.6467661691543</v>
      </c>
      <c r="D20" s="15">
        <f t="shared" si="4"/>
        <v>1305.6420906888197</v>
      </c>
      <c r="E20" s="15">
        <f t="shared" si="5"/>
        <v>1436.0041623309053</v>
      </c>
      <c r="F20" s="15">
        <f t="shared" si="6"/>
        <v>494.49072829884443</v>
      </c>
      <c r="G20" s="15">
        <f t="shared" si="7"/>
        <v>3868.4636118598382</v>
      </c>
      <c r="H20" s="15">
        <f t="shared" si="8"/>
        <v>3123.938879456706</v>
      </c>
      <c r="I20" s="15">
        <f t="shared" si="9"/>
        <v>1561.969439728353</v>
      </c>
      <c r="J20" s="15">
        <f t="shared" si="10"/>
        <v>3337.8124160171997</v>
      </c>
      <c r="K20" s="15">
        <f t="shared" si="11"/>
        <v>526.6170578133945</v>
      </c>
      <c r="L20" s="15">
        <f t="shared" si="12"/>
        <v>718.0020811654526</v>
      </c>
      <c r="M20" s="15">
        <f t="shared" si="13"/>
        <v>2632.67429760666</v>
      </c>
      <c r="N20" s="15">
        <f t="shared" si="14"/>
        <v>2843.321687718355</v>
      </c>
      <c r="O20" s="2">
        <v>92</v>
      </c>
      <c r="P20" s="15">
        <f t="shared" si="0"/>
        <v>23719.583218853684</v>
      </c>
      <c r="Q20" s="15">
        <f t="shared" si="1"/>
        <v>1976.6319349044736</v>
      </c>
      <c r="R20" s="2">
        <v>20952</v>
      </c>
      <c r="S20" s="15">
        <f t="shared" si="2"/>
        <v>230.6319349044737</v>
      </c>
      <c r="W20" s="12"/>
    </row>
    <row r="21" spans="1:19" ht="12.75">
      <c r="A21" t="s">
        <v>53</v>
      </c>
      <c r="B21" s="2">
        <v>18</v>
      </c>
      <c r="C21" s="15">
        <f t="shared" si="3"/>
        <v>1728.3149470041099</v>
      </c>
      <c r="D21" s="15">
        <f t="shared" si="4"/>
        <v>1206.299757701627</v>
      </c>
      <c r="E21" s="15">
        <f t="shared" si="5"/>
        <v>1326.7429760665973</v>
      </c>
      <c r="F21" s="15">
        <f t="shared" si="6"/>
        <v>456.8664337543671</v>
      </c>
      <c r="G21" s="15">
        <f t="shared" si="7"/>
        <v>3574.123989218329</v>
      </c>
      <c r="H21" s="15">
        <f t="shared" si="8"/>
        <v>2886.247877758913</v>
      </c>
      <c r="I21" s="15">
        <f t="shared" si="9"/>
        <v>1443.1239388794565</v>
      </c>
      <c r="J21" s="15">
        <f t="shared" si="10"/>
        <v>3083.848427841978</v>
      </c>
      <c r="K21" s="15">
        <f t="shared" si="11"/>
        <v>486.5483686319405</v>
      </c>
      <c r="L21" s="15">
        <f t="shared" si="12"/>
        <v>663.3714880332986</v>
      </c>
      <c r="M21" s="15">
        <f t="shared" si="13"/>
        <v>2432.3621227887616</v>
      </c>
      <c r="N21" s="15">
        <f t="shared" si="14"/>
        <v>2626.981994087611</v>
      </c>
      <c r="O21" s="2">
        <v>85</v>
      </c>
      <c r="P21" s="15">
        <f t="shared" si="0"/>
        <v>21914.83232176699</v>
      </c>
      <c r="Q21" s="15">
        <f t="shared" si="1"/>
        <v>1826.2360268139157</v>
      </c>
      <c r="R21" s="2">
        <v>19596</v>
      </c>
      <c r="S21" s="15">
        <f t="shared" si="2"/>
        <v>193.2360268139158</v>
      </c>
    </row>
    <row r="22" spans="1:19" ht="12.75">
      <c r="A22" t="s">
        <v>55</v>
      </c>
      <c r="B22" s="2">
        <v>19</v>
      </c>
      <c r="C22" s="15">
        <f t="shared" si="3"/>
        <v>2033.3117023577763</v>
      </c>
      <c r="D22" s="15">
        <f t="shared" si="4"/>
        <v>1419.1761855313257</v>
      </c>
      <c r="E22" s="15">
        <f t="shared" si="5"/>
        <v>1560.8740894901143</v>
      </c>
      <c r="F22" s="15">
        <f t="shared" si="6"/>
        <v>537.4899220639613</v>
      </c>
      <c r="G22" s="15">
        <f t="shared" si="7"/>
        <v>4204.851752021564</v>
      </c>
      <c r="H22" s="15">
        <f t="shared" si="8"/>
        <v>3395.5857385398976</v>
      </c>
      <c r="I22" s="15">
        <f t="shared" si="9"/>
        <v>1697.7928692699488</v>
      </c>
      <c r="J22" s="15">
        <f t="shared" si="10"/>
        <v>3628.0569739317384</v>
      </c>
      <c r="K22" s="15">
        <f t="shared" si="11"/>
        <v>572.4098454493418</v>
      </c>
      <c r="L22" s="15">
        <f t="shared" si="12"/>
        <v>780.4370447450572</v>
      </c>
      <c r="M22" s="15">
        <f t="shared" si="13"/>
        <v>2861.602497398543</v>
      </c>
      <c r="N22" s="15">
        <f t="shared" si="14"/>
        <v>3090.5670518677775</v>
      </c>
      <c r="O22" s="2">
        <v>100</v>
      </c>
      <c r="P22" s="15">
        <f t="shared" si="0"/>
        <v>25782.155672667046</v>
      </c>
      <c r="Q22" s="15">
        <f t="shared" si="1"/>
        <v>2148.512972722254</v>
      </c>
      <c r="R22" s="2">
        <v>22500</v>
      </c>
      <c r="S22" s="15">
        <f t="shared" si="2"/>
        <v>273.51297272225383</v>
      </c>
    </row>
    <row r="23" spans="1:20" ht="12.75">
      <c r="A23" t="s">
        <v>117</v>
      </c>
      <c r="B23" s="2">
        <v>20</v>
      </c>
      <c r="C23" s="15">
        <f t="shared" si="3"/>
        <v>874.3240320138439</v>
      </c>
      <c r="D23" s="15">
        <f t="shared" si="4"/>
        <v>610.2457597784701</v>
      </c>
      <c r="E23" s="15">
        <f t="shared" si="5"/>
        <v>671.1758584807492</v>
      </c>
      <c r="F23" s="15">
        <f t="shared" si="6"/>
        <v>231.12066648750337</v>
      </c>
      <c r="G23" s="15">
        <f t="shared" si="7"/>
        <v>1808.0862533692723</v>
      </c>
      <c r="H23" s="15">
        <f t="shared" si="8"/>
        <v>1460.1018675721562</v>
      </c>
      <c r="I23" s="15">
        <f t="shared" si="9"/>
        <v>730.0509337860781</v>
      </c>
      <c r="J23" s="15">
        <f t="shared" si="10"/>
        <v>1560.0644987906476</v>
      </c>
      <c r="K23" s="15">
        <v>0</v>
      </c>
      <c r="L23" s="15">
        <f t="shared" si="12"/>
        <v>335.5879292403746</v>
      </c>
      <c r="M23" s="15">
        <f t="shared" si="13"/>
        <v>1230.4890738813735</v>
      </c>
      <c r="N23" s="15">
        <f t="shared" si="14"/>
        <v>1328.9438323031443</v>
      </c>
      <c r="O23" s="2">
        <v>43</v>
      </c>
      <c r="P23" s="15">
        <f t="shared" si="0"/>
        <v>10840.190705703613</v>
      </c>
      <c r="Q23" s="15">
        <f t="shared" si="1"/>
        <v>903.3492254753011</v>
      </c>
      <c r="R23" s="2">
        <v>11256</v>
      </c>
      <c r="S23" s="15">
        <f t="shared" si="2"/>
        <v>-34.650774524698896</v>
      </c>
      <c r="T23" t="s">
        <v>151</v>
      </c>
    </row>
    <row r="24" spans="1:20" ht="12.75">
      <c r="A24" t="s">
        <v>117</v>
      </c>
      <c r="B24" s="2">
        <v>21</v>
      </c>
      <c r="C24" s="15">
        <f t="shared" si="3"/>
        <v>1321.6526065325547</v>
      </c>
      <c r="D24" s="15">
        <f t="shared" si="4"/>
        <v>922.4645205953618</v>
      </c>
      <c r="E24" s="15">
        <f t="shared" si="5"/>
        <v>1014.5681581685744</v>
      </c>
      <c r="F24" s="15">
        <f t="shared" si="6"/>
        <v>349.3684493415749</v>
      </c>
      <c r="G24" s="15">
        <f t="shared" si="7"/>
        <v>2733.153638814016</v>
      </c>
      <c r="H24" s="15">
        <f t="shared" si="8"/>
        <v>2207.1307300509334</v>
      </c>
      <c r="I24" s="15">
        <f t="shared" si="9"/>
        <v>1103.5653650254667</v>
      </c>
      <c r="J24" s="15">
        <f t="shared" si="10"/>
        <v>2358.23703305563</v>
      </c>
      <c r="K24" s="15">
        <v>0</v>
      </c>
      <c r="L24" s="15">
        <f t="shared" si="12"/>
        <v>507.2840790842872</v>
      </c>
      <c r="M24" s="15">
        <f t="shared" si="13"/>
        <v>1860.0416233090532</v>
      </c>
      <c r="N24" s="15">
        <f t="shared" si="14"/>
        <v>2008.8685837140554</v>
      </c>
      <c r="O24" s="2">
        <v>65</v>
      </c>
      <c r="P24" s="15">
        <f t="shared" si="0"/>
        <v>16386.334787691507</v>
      </c>
      <c r="Q24" s="15">
        <f t="shared" si="1"/>
        <v>1365.5278989742922</v>
      </c>
      <c r="R24" s="2">
        <v>15420</v>
      </c>
      <c r="S24" s="15">
        <f t="shared" si="2"/>
        <v>80.52789897429223</v>
      </c>
      <c r="T24" t="s">
        <v>152</v>
      </c>
    </row>
    <row r="25" spans="1:19" ht="12.75">
      <c r="A25" t="s">
        <v>59</v>
      </c>
      <c r="B25" s="2">
        <v>22</v>
      </c>
      <c r="C25" s="15">
        <f t="shared" si="3"/>
        <v>1870.6467661691543</v>
      </c>
      <c r="D25" s="15">
        <f t="shared" si="4"/>
        <v>1305.6420906888197</v>
      </c>
      <c r="E25" s="15">
        <f t="shared" si="5"/>
        <v>1436.0041623309053</v>
      </c>
      <c r="F25" s="15">
        <f t="shared" si="6"/>
        <v>494.49072829884443</v>
      </c>
      <c r="G25" s="15">
        <f t="shared" si="7"/>
        <v>3868.4636118598382</v>
      </c>
      <c r="H25" s="15">
        <f t="shared" si="8"/>
        <v>3123.938879456706</v>
      </c>
      <c r="I25" s="15">
        <f t="shared" si="9"/>
        <v>1561.969439728353</v>
      </c>
      <c r="J25" s="15">
        <f t="shared" si="10"/>
        <v>3337.8124160171997</v>
      </c>
      <c r="K25" s="15">
        <f t="shared" si="11"/>
        <v>526.6170578133945</v>
      </c>
      <c r="L25" s="15">
        <f t="shared" si="12"/>
        <v>718.0020811654526</v>
      </c>
      <c r="M25" s="15">
        <f t="shared" si="13"/>
        <v>2632.67429760666</v>
      </c>
      <c r="N25" s="15">
        <f t="shared" si="14"/>
        <v>2843.321687718355</v>
      </c>
      <c r="O25" s="2">
        <v>92</v>
      </c>
      <c r="P25" s="15">
        <f t="shared" si="0"/>
        <v>23719.583218853684</v>
      </c>
      <c r="Q25" s="15">
        <f t="shared" si="1"/>
        <v>1976.6319349044736</v>
      </c>
      <c r="R25" s="2">
        <v>20952</v>
      </c>
      <c r="S25" s="15">
        <f t="shared" si="2"/>
        <v>230.6319349044737</v>
      </c>
    </row>
    <row r="26" spans="1:19" ht="12.75">
      <c r="A26" t="s">
        <v>118</v>
      </c>
      <c r="B26" s="6">
        <v>23</v>
      </c>
      <c r="C26" s="15">
        <f t="shared" si="3"/>
        <v>1280.986372485399</v>
      </c>
      <c r="D26" s="15">
        <f t="shared" si="4"/>
        <v>894.0809968847352</v>
      </c>
      <c r="E26" s="15">
        <f t="shared" si="5"/>
        <v>983.350676378772</v>
      </c>
      <c r="F26" s="39">
        <f t="shared" si="6"/>
        <v>338.6186509002956</v>
      </c>
      <c r="G26" s="39">
        <f t="shared" si="7"/>
        <v>2649.056603773585</v>
      </c>
      <c r="H26" s="39">
        <f t="shared" si="8"/>
        <v>2139.219015280136</v>
      </c>
      <c r="I26" s="39">
        <f t="shared" si="9"/>
        <v>1069.609507640068</v>
      </c>
      <c r="J26" s="39">
        <f t="shared" si="10"/>
        <v>2285.6758935769953</v>
      </c>
      <c r="K26" s="39">
        <f t="shared" si="11"/>
        <v>360.61820263308533</v>
      </c>
      <c r="L26" s="39">
        <f t="shared" si="12"/>
        <v>491.675338189386</v>
      </c>
      <c r="M26" s="39">
        <f t="shared" si="13"/>
        <v>1802.8095733610821</v>
      </c>
      <c r="N26" s="39">
        <f t="shared" si="14"/>
        <v>1947.0572426766996</v>
      </c>
      <c r="O26" s="2">
        <v>63</v>
      </c>
      <c r="P26" s="15">
        <f t="shared" si="0"/>
        <v>16242.75807378024</v>
      </c>
      <c r="Q26" s="15">
        <f t="shared" si="1"/>
        <v>1353.56317281502</v>
      </c>
      <c r="R26" s="2">
        <v>15336</v>
      </c>
      <c r="S26" s="15">
        <f t="shared" si="2"/>
        <v>75.56317281502</v>
      </c>
    </row>
    <row r="27" spans="1:19" ht="12.75">
      <c r="A27" t="s">
        <v>63</v>
      </c>
      <c r="B27" s="2">
        <v>24</v>
      </c>
      <c r="C27" s="15">
        <f t="shared" si="3"/>
        <v>1321.6526065325547</v>
      </c>
      <c r="D27" s="15">
        <f t="shared" si="4"/>
        <v>922.4645205953618</v>
      </c>
      <c r="E27" s="15">
        <f t="shared" si="5"/>
        <v>1014.5681581685744</v>
      </c>
      <c r="F27" s="15">
        <f t="shared" si="6"/>
        <v>349.3684493415749</v>
      </c>
      <c r="G27" s="15">
        <f t="shared" si="7"/>
        <v>2733.153638814016</v>
      </c>
      <c r="H27" s="15">
        <f t="shared" si="8"/>
        <v>2207.1307300509334</v>
      </c>
      <c r="I27" s="15">
        <f t="shared" si="9"/>
        <v>1103.5653650254667</v>
      </c>
      <c r="J27" s="15">
        <f t="shared" si="10"/>
        <v>2358.23703305563</v>
      </c>
      <c r="K27" s="15">
        <f t="shared" si="11"/>
        <v>372.06639954207213</v>
      </c>
      <c r="L27" s="15">
        <f t="shared" si="12"/>
        <v>507.2840790842872</v>
      </c>
      <c r="M27" s="15">
        <f t="shared" si="13"/>
        <v>1860.0416233090532</v>
      </c>
      <c r="N27" s="15">
        <f t="shared" si="14"/>
        <v>2008.8685837140554</v>
      </c>
      <c r="O27" s="2">
        <v>65</v>
      </c>
      <c r="P27" s="15">
        <f t="shared" si="0"/>
        <v>16758.40118723358</v>
      </c>
      <c r="Q27" s="15">
        <f t="shared" si="1"/>
        <v>1396.533432269465</v>
      </c>
      <c r="R27" s="2">
        <v>15732</v>
      </c>
      <c r="S27" s="15">
        <f t="shared" si="2"/>
        <v>85.53343226946497</v>
      </c>
    </row>
    <row r="28" spans="1:19" ht="12.75">
      <c r="A28" t="s">
        <v>65</v>
      </c>
      <c r="B28" s="2">
        <v>25</v>
      </c>
      <c r="C28" s="15">
        <f t="shared" si="3"/>
        <v>914.9902660609994</v>
      </c>
      <c r="D28" s="15">
        <f t="shared" si="4"/>
        <v>638.6292834890966</v>
      </c>
      <c r="E28" s="15">
        <f t="shared" si="5"/>
        <v>702.3933402705514</v>
      </c>
      <c r="F28" s="15">
        <f t="shared" si="6"/>
        <v>241.8704649287826</v>
      </c>
      <c r="G28" s="15">
        <f t="shared" si="7"/>
        <v>1892.1832884097034</v>
      </c>
      <c r="H28" s="15">
        <f t="shared" si="8"/>
        <v>1528.0135823429541</v>
      </c>
      <c r="I28" s="15">
        <f t="shared" si="9"/>
        <v>764.0067911714771</v>
      </c>
      <c r="J28" s="15">
        <f t="shared" si="10"/>
        <v>1632.6256382692823</v>
      </c>
      <c r="K28" s="15">
        <f t="shared" si="11"/>
        <v>257.5844304522038</v>
      </c>
      <c r="L28" s="15">
        <f t="shared" si="12"/>
        <v>351.1966701352757</v>
      </c>
      <c r="M28" s="15">
        <f t="shared" si="13"/>
        <v>1287.7211238293444</v>
      </c>
      <c r="N28" s="15">
        <f t="shared" si="14"/>
        <v>1390.7551733404998</v>
      </c>
      <c r="O28" s="2">
        <v>45</v>
      </c>
      <c r="P28" s="15">
        <f t="shared" si="0"/>
        <v>11601.97005270017</v>
      </c>
      <c r="Q28" s="15">
        <f t="shared" si="1"/>
        <v>966.8308377250141</v>
      </c>
      <c r="R28" s="2">
        <v>11856</v>
      </c>
      <c r="S28" s="15">
        <f t="shared" si="2"/>
        <v>-21.169162274985865</v>
      </c>
    </row>
    <row r="29" spans="1:19" ht="12.75">
      <c r="A29" t="s">
        <v>118</v>
      </c>
      <c r="B29" s="6">
        <v>26</v>
      </c>
      <c r="C29" s="15">
        <f t="shared" si="3"/>
        <v>1301.3194895089769</v>
      </c>
      <c r="D29" s="15">
        <f t="shared" si="4"/>
        <v>908.2727587400485</v>
      </c>
      <c r="E29" s="15">
        <f t="shared" si="5"/>
        <v>998.9594172736732</v>
      </c>
      <c r="F29" s="39">
        <f t="shared" si="6"/>
        <v>343.99355012093525</v>
      </c>
      <c r="G29" s="39">
        <f t="shared" si="7"/>
        <v>2691.1051212938005</v>
      </c>
      <c r="H29" s="39">
        <f t="shared" si="8"/>
        <v>2173.1748726655346</v>
      </c>
      <c r="I29" s="39">
        <f t="shared" si="9"/>
        <v>1086.5874363327673</v>
      </c>
      <c r="J29" s="39">
        <f t="shared" si="10"/>
        <v>2321.9564633163127</v>
      </c>
      <c r="K29" s="39">
        <f t="shared" si="11"/>
        <v>366.34230108757873</v>
      </c>
      <c r="L29" s="39">
        <f t="shared" si="12"/>
        <v>499.4797086368366</v>
      </c>
      <c r="M29" s="39">
        <f t="shared" si="13"/>
        <v>1831.4255983350677</v>
      </c>
      <c r="N29" s="39">
        <f t="shared" si="14"/>
        <v>1977.9629131953775</v>
      </c>
      <c r="O29" s="6">
        <v>64</v>
      </c>
      <c r="P29" s="15">
        <f t="shared" si="0"/>
        <v>16500.57963050691</v>
      </c>
      <c r="Q29" s="15">
        <f t="shared" si="1"/>
        <v>1375.0483025422425</v>
      </c>
      <c r="R29" s="2">
        <v>15528</v>
      </c>
      <c r="S29" s="15">
        <f t="shared" si="2"/>
        <v>81.04830254224241</v>
      </c>
    </row>
    <row r="30" spans="1:19" ht="12.75">
      <c r="A30" s="5" t="s">
        <v>119</v>
      </c>
      <c r="B30" s="6" t="s">
        <v>147</v>
      </c>
      <c r="C30" s="15">
        <v>0</v>
      </c>
      <c r="D30" s="39">
        <v>0</v>
      </c>
      <c r="E30" s="15">
        <f t="shared" si="5"/>
        <v>14906.347554630593</v>
      </c>
      <c r="F30" s="39">
        <f t="shared" si="6"/>
        <v>5133.02875571083</v>
      </c>
      <c r="G30" s="39">
        <v>0</v>
      </c>
      <c r="H30" s="39">
        <v>0</v>
      </c>
      <c r="I30" s="39">
        <v>0</v>
      </c>
      <c r="J30" s="39">
        <f t="shared" si="10"/>
        <v>34647.9441010481</v>
      </c>
      <c r="K30" s="39">
        <v>0</v>
      </c>
      <c r="L30" s="39">
        <f t="shared" si="12"/>
        <v>7453.173777315296</v>
      </c>
      <c r="M30" s="39">
        <f t="shared" si="13"/>
        <v>27328.303850156088</v>
      </c>
      <c r="N30" s="39">
        <f t="shared" si="14"/>
        <v>29514.915345337275</v>
      </c>
      <c r="O30" s="6">
        <v>955</v>
      </c>
      <c r="P30" s="15">
        <f t="shared" si="0"/>
        <v>118983.71338419817</v>
      </c>
      <c r="Q30" s="15">
        <f t="shared" si="1"/>
        <v>9915.309448683181</v>
      </c>
      <c r="R30" s="2">
        <v>167532</v>
      </c>
      <c r="S30" s="15">
        <f t="shared" si="2"/>
        <v>-4045.690551316819</v>
      </c>
    </row>
    <row r="31" spans="1:19" ht="12.75">
      <c r="A31" s="5" t="s">
        <v>120</v>
      </c>
      <c r="B31" s="6" t="s">
        <v>148</v>
      </c>
      <c r="C31" s="15">
        <v>0</v>
      </c>
      <c r="D31" s="15">
        <f t="shared" si="4"/>
        <v>581.8622360678436</v>
      </c>
      <c r="E31" s="15">
        <f t="shared" si="5"/>
        <v>639.9583766909469</v>
      </c>
      <c r="F31" s="39">
        <f t="shared" si="6"/>
        <v>220.37086804622416</v>
      </c>
      <c r="G31" s="39">
        <v>0</v>
      </c>
      <c r="H31" s="39">
        <f t="shared" si="8"/>
        <v>1392.1901528013582</v>
      </c>
      <c r="I31" s="39">
        <f t="shared" si="9"/>
        <v>696.0950764006791</v>
      </c>
      <c r="J31" s="39">
        <f t="shared" si="10"/>
        <v>1487.503359312013</v>
      </c>
      <c r="K31" s="39">
        <v>0</v>
      </c>
      <c r="L31" s="39">
        <f t="shared" si="12"/>
        <v>319.97918834547346</v>
      </c>
      <c r="M31" s="39">
        <f t="shared" si="13"/>
        <v>1173.2570239334027</v>
      </c>
      <c r="N31" s="39">
        <f t="shared" si="14"/>
        <v>1267.1324912657888</v>
      </c>
      <c r="O31" s="6">
        <v>41</v>
      </c>
      <c r="P31" s="15">
        <f t="shared" si="0"/>
        <v>7778.34877286373</v>
      </c>
      <c r="Q31" s="15">
        <f t="shared" si="1"/>
        <v>648.1957310719775</v>
      </c>
      <c r="R31" s="2">
        <v>0</v>
      </c>
      <c r="S31" s="15">
        <f t="shared" si="2"/>
        <v>648.1957310719775</v>
      </c>
    </row>
    <row r="32" spans="1:19" ht="12.75">
      <c r="A32" s="5" t="s">
        <v>121</v>
      </c>
      <c r="B32" s="6">
        <v>28</v>
      </c>
      <c r="C32" s="15">
        <v>0</v>
      </c>
      <c r="D32" s="15">
        <f t="shared" si="4"/>
        <v>1135.3409484250606</v>
      </c>
      <c r="E32" s="15">
        <f t="shared" si="5"/>
        <v>1248.6992715920915</v>
      </c>
      <c r="F32" s="39">
        <f t="shared" si="6"/>
        <v>429.99193765116905</v>
      </c>
      <c r="G32" s="39">
        <v>0</v>
      </c>
      <c r="H32" s="39">
        <f t="shared" si="8"/>
        <v>2716.4685908319184</v>
      </c>
      <c r="I32" s="39">
        <f t="shared" si="9"/>
        <v>1358.2342954159592</v>
      </c>
      <c r="J32" s="39">
        <f t="shared" si="10"/>
        <v>2902.445579145391</v>
      </c>
      <c r="K32" s="39">
        <v>0</v>
      </c>
      <c r="L32" s="39">
        <f t="shared" si="12"/>
        <v>624.3496357960457</v>
      </c>
      <c r="M32" s="39">
        <f t="shared" si="13"/>
        <v>2289.2819979188343</v>
      </c>
      <c r="N32" s="39">
        <f t="shared" si="14"/>
        <v>2472.4536414942218</v>
      </c>
      <c r="O32" s="6">
        <v>80</v>
      </c>
      <c r="P32" s="15">
        <f t="shared" si="0"/>
        <v>15177.26589827069</v>
      </c>
      <c r="Q32" s="15">
        <f t="shared" si="1"/>
        <v>1264.7721581892242</v>
      </c>
      <c r="R32" s="2">
        <v>13452</v>
      </c>
      <c r="S32" s="15">
        <f t="shared" si="2"/>
        <v>143.77215818922423</v>
      </c>
    </row>
    <row r="33" spans="1:19" ht="12.75">
      <c r="A33" s="5" t="s">
        <v>71</v>
      </c>
      <c r="B33" s="6" t="s">
        <v>149</v>
      </c>
      <c r="C33" s="15">
        <f aca="true" t="shared" si="15" ref="C33:C38">47000/2311.5*O33/2</f>
        <v>2033.3117023577763</v>
      </c>
      <c r="D33" s="15">
        <f t="shared" si="4"/>
        <v>2838.3523710626514</v>
      </c>
      <c r="E33" s="15">
        <f t="shared" si="5"/>
        <v>3121.7481789802287</v>
      </c>
      <c r="F33" s="39">
        <f t="shared" si="6"/>
        <v>1074.9798441279227</v>
      </c>
      <c r="G33" s="39">
        <v>0</v>
      </c>
      <c r="H33" s="39">
        <v>0</v>
      </c>
      <c r="I33" s="39">
        <v>0</v>
      </c>
      <c r="J33" s="39">
        <f t="shared" si="10"/>
        <v>7256.113947863477</v>
      </c>
      <c r="K33" s="39">
        <v>0</v>
      </c>
      <c r="L33" s="39">
        <f t="shared" si="12"/>
        <v>1560.8740894901143</v>
      </c>
      <c r="M33" s="39">
        <f t="shared" si="13"/>
        <v>5723.204994797086</v>
      </c>
      <c r="N33" s="39">
        <f t="shared" si="14"/>
        <v>6181.134103735555</v>
      </c>
      <c r="O33" s="38">
        <v>200</v>
      </c>
      <c r="P33" s="15">
        <f t="shared" si="0"/>
        <v>29789.71923241481</v>
      </c>
      <c r="Q33" s="15">
        <f t="shared" si="1"/>
        <v>2482.4766027012342</v>
      </c>
      <c r="R33" s="2">
        <v>54324</v>
      </c>
      <c r="S33" s="15">
        <f t="shared" si="2"/>
        <v>-2044.523397298766</v>
      </c>
    </row>
    <row r="34" spans="1:19" ht="12.75">
      <c r="A34" s="5" t="s">
        <v>122</v>
      </c>
      <c r="B34" s="6" t="s">
        <v>150</v>
      </c>
      <c r="C34" s="15">
        <f t="shared" si="15"/>
        <v>1250.4866969500324</v>
      </c>
      <c r="D34" s="15">
        <f t="shared" si="4"/>
        <v>1745.5867082035306</v>
      </c>
      <c r="E34" s="15">
        <f t="shared" si="5"/>
        <v>1919.8751300728406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f t="shared" si="12"/>
        <v>959.9375650364203</v>
      </c>
      <c r="M34" s="39">
        <f t="shared" si="13"/>
        <v>3519.771071800208</v>
      </c>
      <c r="N34" s="39">
        <v>0</v>
      </c>
      <c r="O34" s="38">
        <v>123</v>
      </c>
      <c r="P34" s="15">
        <f t="shared" si="0"/>
        <v>9395.65717206303</v>
      </c>
      <c r="Q34" s="15">
        <f t="shared" si="1"/>
        <v>782.9714310052526</v>
      </c>
      <c r="R34" s="2">
        <v>0</v>
      </c>
      <c r="S34" s="15">
        <f t="shared" si="2"/>
        <v>782.9714310052526</v>
      </c>
    </row>
    <row r="35" spans="1:19" ht="12.75">
      <c r="A35" s="5" t="s">
        <v>123</v>
      </c>
      <c r="B35" s="6">
        <v>30</v>
      </c>
      <c r="C35" s="15">
        <f t="shared" si="15"/>
        <v>1931.6461172398874</v>
      </c>
      <c r="D35" s="15">
        <f t="shared" si="4"/>
        <v>2696.434752509519</v>
      </c>
      <c r="E35" s="15">
        <f t="shared" si="5"/>
        <v>2965.6607700312175</v>
      </c>
      <c r="F35" s="39">
        <f t="shared" si="6"/>
        <v>1021.2308519215266</v>
      </c>
      <c r="G35" s="39">
        <v>0</v>
      </c>
      <c r="H35" s="39">
        <f t="shared" si="8"/>
        <v>6451.612903225806</v>
      </c>
      <c r="I35" s="39">
        <f t="shared" si="9"/>
        <v>3225.806451612903</v>
      </c>
      <c r="J35" s="39">
        <f t="shared" si="10"/>
        <v>6893.308250470303</v>
      </c>
      <c r="K35" s="39">
        <v>0</v>
      </c>
      <c r="L35" s="39">
        <f t="shared" si="12"/>
        <v>1482.8303850156087</v>
      </c>
      <c r="M35" s="39">
        <f t="shared" si="13"/>
        <v>5437.044745057232</v>
      </c>
      <c r="N35" s="39">
        <f t="shared" si="14"/>
        <v>5872.077398548777</v>
      </c>
      <c r="O35" s="6">
        <v>190</v>
      </c>
      <c r="P35" s="15">
        <f t="shared" si="0"/>
        <v>37977.65262563278</v>
      </c>
      <c r="Q35" s="15">
        <f t="shared" si="1"/>
        <v>3164.8043854693983</v>
      </c>
      <c r="R35" s="2">
        <v>31956</v>
      </c>
      <c r="S35" s="15">
        <f t="shared" si="2"/>
        <v>501.80438546939814</v>
      </c>
    </row>
    <row r="36" spans="1:19" ht="12.75">
      <c r="A36" s="5" t="s">
        <v>124</v>
      </c>
      <c r="B36" s="6">
        <v>31</v>
      </c>
      <c r="C36" s="15">
        <f t="shared" si="15"/>
        <v>1413.1516331386545</v>
      </c>
      <c r="D36" s="15">
        <f t="shared" si="4"/>
        <v>1972.6548978885428</v>
      </c>
      <c r="E36" s="15">
        <f t="shared" si="5"/>
        <v>2169.614984391259</v>
      </c>
      <c r="F36" s="39">
        <f t="shared" si="6"/>
        <v>747.1109916689063</v>
      </c>
      <c r="G36" s="39">
        <v>0</v>
      </c>
      <c r="H36" s="39">
        <f t="shared" si="8"/>
        <v>4719.864176570458</v>
      </c>
      <c r="I36" s="39">
        <f t="shared" si="9"/>
        <v>2359.932088285229</v>
      </c>
      <c r="J36" s="39">
        <f t="shared" si="10"/>
        <v>5042.999193765117</v>
      </c>
      <c r="K36" s="39">
        <v>0</v>
      </c>
      <c r="L36" s="39">
        <f t="shared" si="12"/>
        <v>1084.8074921956295</v>
      </c>
      <c r="M36" s="39">
        <f t="shared" si="13"/>
        <v>3977.6274713839753</v>
      </c>
      <c r="N36" s="39">
        <f t="shared" si="14"/>
        <v>4295.88820209621</v>
      </c>
      <c r="O36" s="6">
        <v>139</v>
      </c>
      <c r="P36" s="15">
        <f t="shared" si="0"/>
        <v>27783.65113138398</v>
      </c>
      <c r="Q36" s="15">
        <f t="shared" si="1"/>
        <v>2315.304260948665</v>
      </c>
      <c r="R36" s="2">
        <v>23376</v>
      </c>
      <c r="S36" s="15">
        <f t="shared" si="2"/>
        <v>367.304260948665</v>
      </c>
    </row>
    <row r="37" spans="1:19" ht="12.75">
      <c r="A37" s="5" t="s">
        <v>79</v>
      </c>
      <c r="B37" s="6">
        <v>32</v>
      </c>
      <c r="C37" s="15">
        <f t="shared" si="15"/>
        <v>2134.977287475665</v>
      </c>
      <c r="D37" s="15">
        <f t="shared" si="4"/>
        <v>2980.269989615784</v>
      </c>
      <c r="E37" s="15">
        <f t="shared" si="5"/>
        <v>3277.8355879292403</v>
      </c>
      <c r="F37" s="15">
        <f t="shared" si="6"/>
        <v>1128.7288363343189</v>
      </c>
      <c r="G37" s="15">
        <v>0</v>
      </c>
      <c r="H37" s="15">
        <v>0</v>
      </c>
      <c r="I37" s="15">
        <v>0</v>
      </c>
      <c r="J37" s="15">
        <f t="shared" si="10"/>
        <v>7618.919645256651</v>
      </c>
      <c r="K37" s="15">
        <v>0</v>
      </c>
      <c r="L37" s="15">
        <f t="shared" si="12"/>
        <v>1638.9177939646202</v>
      </c>
      <c r="M37" s="15">
        <f t="shared" si="13"/>
        <v>6009.365244536941</v>
      </c>
      <c r="N37" s="15">
        <f t="shared" si="14"/>
        <v>6490.1908089223325</v>
      </c>
      <c r="O37" s="6">
        <v>210</v>
      </c>
      <c r="P37" s="15">
        <f t="shared" si="0"/>
        <v>31279.205194035556</v>
      </c>
      <c r="Q37" s="15">
        <f t="shared" si="1"/>
        <v>2606.6004328362965</v>
      </c>
      <c r="R37" s="2">
        <v>35328</v>
      </c>
      <c r="S37" s="15">
        <f t="shared" si="2"/>
        <v>-337.3995671637037</v>
      </c>
    </row>
    <row r="38" spans="1:19" ht="12.75">
      <c r="A38" s="5" t="s">
        <v>77</v>
      </c>
      <c r="B38" s="6">
        <v>33</v>
      </c>
      <c r="C38" s="15">
        <f t="shared" si="15"/>
        <v>518.494484101233</v>
      </c>
      <c r="D38" s="15">
        <f t="shared" si="4"/>
        <v>723.7798546209762</v>
      </c>
      <c r="E38" s="15">
        <f t="shared" si="5"/>
        <v>796.0457856399584</v>
      </c>
      <c r="F38" s="15">
        <f t="shared" si="6"/>
        <v>274.1198602526203</v>
      </c>
      <c r="G38" s="15">
        <v>0</v>
      </c>
      <c r="H38" s="15">
        <f t="shared" si="8"/>
        <v>1731.7487266553478</v>
      </c>
      <c r="I38" s="15">
        <f t="shared" si="9"/>
        <v>865.8743633276739</v>
      </c>
      <c r="J38" s="15">
        <f t="shared" si="10"/>
        <v>1850.3090567051868</v>
      </c>
      <c r="K38" s="15">
        <v>0</v>
      </c>
      <c r="L38" s="15">
        <f t="shared" si="12"/>
        <v>398.0228928199792</v>
      </c>
      <c r="M38" s="15">
        <f t="shared" si="13"/>
        <v>1459.4172736732571</v>
      </c>
      <c r="N38" s="15">
        <f t="shared" si="14"/>
        <v>1576.1891964525664</v>
      </c>
      <c r="O38" s="6">
        <v>51</v>
      </c>
      <c r="P38" s="15">
        <f t="shared" si="0"/>
        <v>10194.001494248798</v>
      </c>
      <c r="Q38" s="15">
        <f t="shared" si="1"/>
        <v>849.5001245207332</v>
      </c>
      <c r="R38" s="2">
        <v>8580</v>
      </c>
      <c r="S38" s="15">
        <f t="shared" si="2"/>
        <v>134.50012452073315</v>
      </c>
    </row>
    <row r="39" spans="1:19" ht="12.75">
      <c r="A39" t="s">
        <v>125</v>
      </c>
      <c r="B39" s="2" t="s">
        <v>80</v>
      </c>
      <c r="C39" s="15">
        <f t="shared" si="3"/>
        <v>0</v>
      </c>
      <c r="D39" s="15">
        <f>41000/3844*O39</f>
        <v>0</v>
      </c>
      <c r="E39" s="15">
        <f>60000/3884*O39</f>
        <v>0</v>
      </c>
      <c r="F39" s="15">
        <f t="shared" si="6"/>
        <v>0</v>
      </c>
      <c r="G39" s="15">
        <f t="shared" si="7"/>
        <v>0</v>
      </c>
      <c r="H39" s="15">
        <f t="shared" si="8"/>
        <v>0</v>
      </c>
      <c r="I39" s="15">
        <f t="shared" si="9"/>
        <v>0</v>
      </c>
      <c r="J39" s="15">
        <f t="shared" si="10"/>
        <v>0</v>
      </c>
      <c r="K39" s="15">
        <f t="shared" si="11"/>
        <v>0</v>
      </c>
      <c r="L39" s="15">
        <f t="shared" si="12"/>
        <v>0</v>
      </c>
      <c r="M39" s="15">
        <f t="shared" si="13"/>
        <v>0</v>
      </c>
      <c r="N39" s="15">
        <f t="shared" si="14"/>
        <v>0</v>
      </c>
      <c r="O39" s="6">
        <v>0</v>
      </c>
      <c r="P39" s="15">
        <f t="shared" si="0"/>
        <v>0</v>
      </c>
      <c r="Q39" s="15">
        <f t="shared" si="1"/>
        <v>0</v>
      </c>
      <c r="R39" s="6">
        <v>0</v>
      </c>
      <c r="S39" s="2">
        <v>0</v>
      </c>
    </row>
    <row r="40" spans="3:19" ht="12.75">
      <c r="C40" s="15">
        <f aca="true" t="shared" si="16" ref="C40:S40">SUM(C4:C39)</f>
        <v>46999.99999999999</v>
      </c>
      <c r="D40" s="15">
        <f t="shared" si="16"/>
        <v>41000</v>
      </c>
      <c r="E40" s="15">
        <f t="shared" si="16"/>
        <v>60000</v>
      </c>
      <c r="F40" s="15">
        <f t="shared" si="16"/>
        <v>20000</v>
      </c>
      <c r="G40" s="15">
        <f t="shared" si="16"/>
        <v>78000</v>
      </c>
      <c r="H40" s="15">
        <f t="shared" si="16"/>
        <v>79999.99999999999</v>
      </c>
      <c r="I40" s="15">
        <f t="shared" si="16"/>
        <v>39999.99999999999</v>
      </c>
      <c r="J40" s="15">
        <f t="shared" si="16"/>
        <v>135000</v>
      </c>
      <c r="K40" s="15">
        <f t="shared" si="16"/>
        <v>10000.000000000002</v>
      </c>
      <c r="L40" s="15">
        <f t="shared" si="16"/>
        <v>30000</v>
      </c>
      <c r="M40" s="15">
        <f t="shared" si="16"/>
        <v>109999.99999999999</v>
      </c>
      <c r="N40" s="15">
        <f t="shared" si="16"/>
        <v>115000</v>
      </c>
      <c r="O40" s="8">
        <f t="shared" si="16"/>
        <v>3844</v>
      </c>
      <c r="P40" s="15">
        <f t="shared" si="16"/>
        <v>765999.9999999999</v>
      </c>
      <c r="Q40" s="15">
        <f t="shared" si="16"/>
        <v>63833.33333333334</v>
      </c>
      <c r="R40" s="15">
        <f t="shared" si="16"/>
        <v>768592.3846153846</v>
      </c>
      <c r="S40" s="15">
        <f t="shared" si="16"/>
        <v>-216.03205128205417</v>
      </c>
    </row>
    <row r="41" spans="1:16" ht="12.75">
      <c r="A41" t="s">
        <v>140</v>
      </c>
      <c r="C41">
        <v>2311.5</v>
      </c>
      <c r="D41" s="2">
        <v>2889</v>
      </c>
      <c r="E41" s="2">
        <v>3844</v>
      </c>
      <c r="F41" s="2">
        <v>3721</v>
      </c>
      <c r="G41" s="2">
        <v>1855</v>
      </c>
      <c r="H41" s="2">
        <v>2356</v>
      </c>
      <c r="I41" s="2">
        <v>2356</v>
      </c>
      <c r="J41" s="2">
        <v>3721</v>
      </c>
      <c r="K41" s="2">
        <v>1747</v>
      </c>
      <c r="L41" s="2">
        <v>3844</v>
      </c>
      <c r="M41" s="16">
        <v>3844</v>
      </c>
      <c r="N41" s="2">
        <v>3721</v>
      </c>
      <c r="O41" s="2">
        <v>100</v>
      </c>
      <c r="P41" s="15"/>
    </row>
    <row r="43" ht="12.75">
      <c r="P43" s="2">
        <v>3844</v>
      </c>
    </row>
    <row r="44" spans="4:15" ht="12.75">
      <c r="D44" s="2"/>
      <c r="E44" s="2"/>
      <c r="F44" s="2"/>
      <c r="G44" s="2"/>
      <c r="H44" s="2"/>
      <c r="I44" s="2"/>
      <c r="J44" s="2"/>
      <c r="K44" s="2"/>
      <c r="L44" s="2"/>
      <c r="M44" s="16"/>
      <c r="N44" s="2"/>
      <c r="O44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URDAL</dc:creator>
  <cp:keywords/>
  <dc:description/>
  <cp:lastModifiedBy>Sylvia L Kinley</cp:lastModifiedBy>
  <cp:lastPrinted>2009-04-20T05:17:50Z</cp:lastPrinted>
  <dcterms:created xsi:type="dcterms:W3CDTF">2009-01-30T19:05:23Z</dcterms:created>
  <dcterms:modified xsi:type="dcterms:W3CDTF">2009-04-20T05:21:04Z</dcterms:modified>
  <cp:category/>
  <cp:version/>
  <cp:contentType/>
  <cp:contentStatus/>
</cp:coreProperties>
</file>